
<file path=[Content_Types].xml><?xml version="1.0" encoding="utf-8"?>
<Types xmlns="http://schemas.openxmlformats.org/package/2006/content-types">
  <Default Extension="bin" ContentType="application/vnd.openxmlformats-officedocument.oleObject"/>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Work\Панягина\Эконометрика\"/>
    </mc:Choice>
  </mc:AlternateContent>
  <bookViews>
    <workbookView xWindow="0" yWindow="0" windowWidth="23025" windowHeight="12150" activeTab="2"/>
  </bookViews>
  <sheets>
    <sheet name="Лист1" sheetId="1" r:id="rId1"/>
    <sheet name="Лист5" sheetId="10" r:id="rId2"/>
    <sheet name="Лист7" sheetId="12" r:id="rId3"/>
    <sheet name="Лист2" sheetId="8" r:id="rId4"/>
    <sheet name="Лист4" sheetId="9" r:id="rId5"/>
    <sheet name="Лист6" sheetId="11" r:id="rId6"/>
    <sheet name="Лист1 (2)" sheetId="5" r:id="rId7"/>
    <sheet name="Лист1 (3)" sheetId="4" r:id="rId8"/>
    <sheet name="Лист3" sheetId="6" r:id="rId9"/>
    <sheet name="Регрессия" sheetId="7"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8" l="1"/>
  <c r="J6" i="8"/>
  <c r="J7" i="8"/>
  <c r="J8" i="8"/>
  <c r="J9" i="8"/>
  <c r="J10" i="8"/>
  <c r="J11" i="8"/>
  <c r="J12" i="8"/>
  <c r="J13" i="8"/>
  <c r="J14" i="8"/>
  <c r="J5" i="8"/>
  <c r="I15" i="8"/>
  <c r="I6" i="8"/>
  <c r="I7" i="8"/>
  <c r="I8" i="8"/>
  <c r="I9" i="8"/>
  <c r="I10" i="8"/>
  <c r="I11" i="8"/>
  <c r="I12" i="8"/>
  <c r="I13" i="8"/>
  <c r="I14" i="8"/>
  <c r="I5" i="8"/>
  <c r="F15" i="8"/>
  <c r="F6" i="8"/>
  <c r="F7" i="8"/>
  <c r="F8" i="8"/>
  <c r="F9" i="8"/>
  <c r="F10" i="8"/>
  <c r="F11" i="8"/>
  <c r="F12" i="8"/>
  <c r="F13" i="8"/>
  <c r="F14" i="8"/>
  <c r="F5" i="8"/>
  <c r="E15" i="8"/>
  <c r="E6" i="8"/>
  <c r="E7" i="8"/>
  <c r="E8" i="8"/>
  <c r="E9" i="8"/>
  <c r="E10" i="8"/>
  <c r="E11" i="8"/>
  <c r="E12" i="8"/>
  <c r="E13" i="8"/>
  <c r="E14" i="8"/>
  <c r="E5" i="8"/>
  <c r="D15" i="8"/>
  <c r="D6" i="8"/>
  <c r="D7" i="8"/>
  <c r="D8" i="8"/>
  <c r="D9" i="8"/>
  <c r="D10" i="8"/>
  <c r="D11" i="8"/>
  <c r="D12" i="8"/>
  <c r="D13" i="8"/>
  <c r="D14" i="8"/>
  <c r="D5" i="8"/>
  <c r="G16" i="8"/>
  <c r="G15" i="8"/>
  <c r="C15" i="8"/>
  <c r="C16" i="8" s="1"/>
  <c r="N18" i="10"/>
  <c r="P16" i="10"/>
  <c r="N16" i="10"/>
  <c r="S14" i="10"/>
  <c r="S13" i="10"/>
  <c r="S4" i="10"/>
  <c r="S5" i="10"/>
  <c r="S6" i="10"/>
  <c r="S7" i="10"/>
  <c r="S8" i="10"/>
  <c r="S9" i="10"/>
  <c r="S10" i="10"/>
  <c r="S11" i="10"/>
  <c r="S12" i="10"/>
  <c r="S3" i="10"/>
  <c r="R13" i="10"/>
  <c r="R14" i="10"/>
  <c r="R5" i="10"/>
  <c r="R6" i="10"/>
  <c r="R7" i="10"/>
  <c r="R8" i="10"/>
  <c r="R9" i="10"/>
  <c r="R10" i="10"/>
  <c r="R11" i="10"/>
  <c r="R12" i="10"/>
  <c r="R4" i="10"/>
  <c r="R3" i="10"/>
  <c r="Q3" i="10"/>
  <c r="Q13" i="10" s="1"/>
  <c r="Q14" i="10" s="1"/>
  <c r="Q4" i="10"/>
  <c r="Q5" i="10"/>
  <c r="Q6" i="10"/>
  <c r="Q7" i="10"/>
  <c r="Q8" i="10"/>
  <c r="Q9" i="10"/>
  <c r="Q10" i="10"/>
  <c r="Q11" i="10"/>
  <c r="Q12" i="10"/>
  <c r="P14" i="10"/>
  <c r="P13" i="10"/>
  <c r="M15" i="10"/>
  <c r="M16" i="10"/>
  <c r="M12" i="10"/>
  <c r="M3" i="10"/>
  <c r="M4" i="10"/>
  <c r="M5" i="10"/>
  <c r="M6" i="10"/>
  <c r="M7" i="10"/>
  <c r="M8" i="10"/>
  <c r="M9" i="10"/>
  <c r="M10" i="10"/>
  <c r="M11" i="10"/>
  <c r="M2" i="10"/>
  <c r="L13" i="10"/>
  <c r="L12" i="10"/>
  <c r="L4" i="10"/>
  <c r="L5" i="10"/>
  <c r="L6" i="10"/>
  <c r="L7" i="10"/>
  <c r="L8" i="10"/>
  <c r="L9" i="10"/>
  <c r="L10" i="10"/>
  <c r="L11" i="10"/>
  <c r="L3" i="10"/>
  <c r="L2" i="10"/>
  <c r="K16" i="10"/>
  <c r="J16" i="10"/>
  <c r="K15" i="10"/>
  <c r="J15" i="10"/>
  <c r="J12" i="10"/>
  <c r="K12" i="10"/>
  <c r="K3" i="10"/>
  <c r="K4" i="10"/>
  <c r="K5" i="10"/>
  <c r="K6" i="10"/>
  <c r="K7" i="10"/>
  <c r="K8" i="10"/>
  <c r="K9" i="10"/>
  <c r="K10" i="10"/>
  <c r="K11" i="10"/>
  <c r="K2" i="10"/>
  <c r="J3" i="10"/>
  <c r="J4" i="10"/>
  <c r="J5" i="10"/>
  <c r="J6" i="10"/>
  <c r="J7" i="10"/>
  <c r="J8" i="10"/>
  <c r="J9" i="10"/>
  <c r="J10" i="10"/>
  <c r="J11" i="10"/>
  <c r="J2" i="10"/>
  <c r="G3" i="10"/>
  <c r="G4" i="10"/>
  <c r="G5" i="10"/>
  <c r="G6" i="10"/>
  <c r="G7" i="10"/>
  <c r="G8" i="10"/>
  <c r="G9" i="10"/>
  <c r="G10" i="10"/>
  <c r="G11" i="10"/>
  <c r="G2" i="10"/>
  <c r="I12" i="10"/>
  <c r="G12" i="10"/>
  <c r="I3" i="10"/>
  <c r="I4" i="10"/>
  <c r="I5" i="10"/>
  <c r="I6" i="10"/>
  <c r="I7" i="10"/>
  <c r="I8" i="10"/>
  <c r="I9" i="10"/>
  <c r="I10" i="10"/>
  <c r="I11" i="10"/>
  <c r="I2" i="10"/>
  <c r="H13" i="10"/>
  <c r="F13" i="10"/>
  <c r="H12" i="10"/>
  <c r="F12" i="10"/>
  <c r="Q22" i="9" l="1"/>
  <c r="T15" i="9"/>
  <c r="S15" i="9"/>
  <c r="U12" i="9"/>
  <c r="T12" i="9"/>
  <c r="O17" i="9"/>
  <c r="P12" i="9"/>
  <c r="Y24" i="9" l="1"/>
  <c r="Y23" i="9"/>
  <c r="Y22" i="9"/>
  <c r="X23" i="9"/>
  <c r="X22" i="9"/>
  <c r="W22" i="9"/>
  <c r="O12" i="9" l="1"/>
  <c r="G8" i="9" l="1"/>
  <c r="C9" i="9" s="1"/>
  <c r="G9" i="9" s="1"/>
  <c r="C10" i="9" s="1"/>
  <c r="G10" i="9" s="1"/>
  <c r="C11" i="9" s="1"/>
  <c r="G11" i="9" s="1"/>
  <c r="L12" i="7" l="1"/>
  <c r="J12" i="7"/>
  <c r="J9" i="7"/>
  <c r="D18" i="7"/>
  <c r="D19" i="7"/>
  <c r="D20" i="7"/>
  <c r="D21" i="7"/>
  <c r="D22" i="7"/>
  <c r="D23" i="7"/>
  <c r="D24" i="7"/>
  <c r="D25" i="7"/>
  <c r="D26" i="7"/>
  <c r="D17" i="7"/>
  <c r="C27" i="7"/>
  <c r="D27" i="7"/>
  <c r="C28" i="7"/>
  <c r="D28" i="7"/>
  <c r="B28" i="7"/>
  <c r="B27" i="7"/>
  <c r="I9" i="7"/>
  <c r="H13" i="7"/>
  <c r="H12" i="7"/>
  <c r="H3" i="7"/>
  <c r="H4" i="7"/>
  <c r="H5" i="7"/>
  <c r="H6" i="7"/>
  <c r="H7" i="7"/>
  <c r="H8" i="7"/>
  <c r="H9" i="7"/>
  <c r="H10" i="7"/>
  <c r="H11" i="7"/>
  <c r="H2" i="7"/>
  <c r="I8" i="7"/>
  <c r="I7" i="7"/>
  <c r="G12" i="7"/>
  <c r="F12" i="7"/>
  <c r="G3" i="7"/>
  <c r="G4" i="7"/>
  <c r="G5" i="7"/>
  <c r="G6" i="7"/>
  <c r="G7" i="7"/>
  <c r="G8" i="7"/>
  <c r="G9" i="7"/>
  <c r="G10" i="7"/>
  <c r="G11" i="7"/>
  <c r="G2" i="7"/>
  <c r="F3" i="7"/>
  <c r="F4" i="7"/>
  <c r="F5" i="7"/>
  <c r="F6" i="7"/>
  <c r="F7" i="7"/>
  <c r="F8" i="7"/>
  <c r="F9" i="7"/>
  <c r="F10" i="7"/>
  <c r="F11" i="7"/>
  <c r="F2" i="7"/>
  <c r="E12" i="7"/>
  <c r="C12" i="7"/>
  <c r="E3" i="7"/>
  <c r="E4" i="7"/>
  <c r="E5" i="7"/>
  <c r="E6" i="7"/>
  <c r="E7" i="7"/>
  <c r="E8" i="7"/>
  <c r="E9" i="7"/>
  <c r="E10" i="7"/>
  <c r="E11" i="7"/>
  <c r="E2" i="7"/>
  <c r="C3" i="7"/>
  <c r="C4" i="7"/>
  <c r="C5" i="7"/>
  <c r="C6" i="7"/>
  <c r="C7" i="7"/>
  <c r="C8" i="7"/>
  <c r="C9" i="7"/>
  <c r="C10" i="7"/>
  <c r="C11" i="7"/>
  <c r="C2" i="7"/>
  <c r="D13" i="7"/>
  <c r="D12" i="7"/>
  <c r="B13" i="7"/>
  <c r="B12" i="7"/>
  <c r="B15" i="1" l="1"/>
  <c r="D6" i="1" s="1"/>
  <c r="C14" i="1"/>
  <c r="B14" i="1"/>
  <c r="I7" i="6"/>
  <c r="G15" i="6"/>
  <c r="F15" i="6"/>
  <c r="J5" i="4"/>
  <c r="J6" i="4"/>
  <c r="J7" i="4"/>
  <c r="J8" i="4"/>
  <c r="J9" i="4"/>
  <c r="J10" i="4"/>
  <c r="J11" i="4"/>
  <c r="J12" i="4"/>
  <c r="J13" i="4"/>
  <c r="J4" i="4"/>
  <c r="I10" i="5"/>
  <c r="H9" i="5"/>
  <c r="H8" i="5"/>
  <c r="C18" i="5"/>
  <c r="B15" i="5"/>
  <c r="C14" i="5"/>
  <c r="C15" i="5" s="1"/>
  <c r="B14" i="5"/>
  <c r="D13" i="5"/>
  <c r="D12" i="5"/>
  <c r="D11" i="5"/>
  <c r="D10" i="5"/>
  <c r="D9" i="5"/>
  <c r="D8" i="5"/>
  <c r="D7" i="5"/>
  <c r="D6" i="5"/>
  <c r="D5" i="5"/>
  <c r="D4" i="5"/>
  <c r="D14" i="5" s="1"/>
  <c r="J8" i="1"/>
  <c r="D13" i="1" l="1"/>
  <c r="D11" i="1"/>
  <c r="F11" i="1" s="1"/>
  <c r="D9" i="1"/>
  <c r="D7" i="1"/>
  <c r="D5" i="1"/>
  <c r="F5" i="1" s="1"/>
  <c r="D4" i="1"/>
  <c r="F4" i="1" s="1"/>
  <c r="D12" i="1"/>
  <c r="D10" i="1"/>
  <c r="F10" i="1" s="1"/>
  <c r="D8" i="1"/>
  <c r="E12" i="5"/>
  <c r="E7" i="5"/>
  <c r="E13" i="5"/>
  <c r="E10" i="5"/>
  <c r="E9" i="5"/>
  <c r="E5" i="5"/>
  <c r="E4" i="5"/>
  <c r="E6" i="5"/>
  <c r="E8" i="5"/>
  <c r="E11" i="5"/>
  <c r="K17" i="4"/>
  <c r="K5" i="4"/>
  <c r="K6" i="4"/>
  <c r="K7" i="4"/>
  <c r="K8" i="4"/>
  <c r="K9" i="4"/>
  <c r="K10" i="4"/>
  <c r="K11" i="4"/>
  <c r="K12" i="4"/>
  <c r="K13" i="4"/>
  <c r="K4" i="4"/>
  <c r="I14" i="4"/>
  <c r="H14" i="4"/>
  <c r="C18" i="4"/>
  <c r="C15" i="4"/>
  <c r="E12" i="4" s="1"/>
  <c r="B15" i="4"/>
  <c r="C14" i="4"/>
  <c r="B14" i="4"/>
  <c r="E13" i="4"/>
  <c r="D13" i="4"/>
  <c r="D12" i="4"/>
  <c r="E11" i="4"/>
  <c r="D11" i="4"/>
  <c r="D10" i="4"/>
  <c r="E9" i="4"/>
  <c r="D9" i="4"/>
  <c r="D8" i="4"/>
  <c r="E7" i="4"/>
  <c r="D7" i="4"/>
  <c r="D6" i="4"/>
  <c r="E5" i="4"/>
  <c r="D5" i="4"/>
  <c r="D4" i="4"/>
  <c r="D14" i="4" s="1"/>
  <c r="C18" i="1"/>
  <c r="F19" i="1"/>
  <c r="F6" i="1"/>
  <c r="F7" i="1"/>
  <c r="F8" i="1"/>
  <c r="F9" i="1"/>
  <c r="F12" i="1"/>
  <c r="F13" i="1"/>
  <c r="C15" i="1"/>
  <c r="E6" i="1" l="1"/>
  <c r="E8" i="1"/>
  <c r="E10" i="1"/>
  <c r="E12" i="1"/>
  <c r="E4" i="1"/>
  <c r="E5" i="1"/>
  <c r="H5" i="1" s="1"/>
  <c r="E7" i="1"/>
  <c r="E9" i="1"/>
  <c r="H9" i="1" s="1"/>
  <c r="E11" i="1"/>
  <c r="E13" i="1"/>
  <c r="H13" i="1" s="1"/>
  <c r="D14" i="1"/>
  <c r="H11" i="1"/>
  <c r="H7" i="1"/>
  <c r="F14" i="1"/>
  <c r="G6" i="1"/>
  <c r="H6" i="1"/>
  <c r="G11" i="1"/>
  <c r="G7" i="1"/>
  <c r="K14" i="4"/>
  <c r="E14" i="5"/>
  <c r="E4" i="4"/>
  <c r="E6" i="4"/>
  <c r="E8" i="4"/>
  <c r="E10" i="4"/>
  <c r="G5" i="1" l="1"/>
  <c r="G9" i="1"/>
  <c r="G13" i="1"/>
  <c r="G8" i="1"/>
  <c r="H8" i="1"/>
  <c r="G12" i="1"/>
  <c r="H12" i="1"/>
  <c r="G10" i="1"/>
  <c r="H10" i="1"/>
  <c r="G4" i="1"/>
  <c r="E14" i="1"/>
  <c r="H4" i="1"/>
  <c r="E14" i="4"/>
  <c r="G14" i="1" l="1"/>
  <c r="H14" i="1"/>
  <c r="J19" i="4"/>
  <c r="J20" i="4" s="1"/>
  <c r="J7" i="1" l="1"/>
  <c r="H18" i="1"/>
  <c r="F18" i="1"/>
  <c r="H17" i="1"/>
  <c r="J17" i="1" l="1"/>
  <c r="J18" i="1" s="1"/>
  <c r="J19" i="1" s="1"/>
  <c r="J20" i="1" s="1"/>
  <c r="K7" i="1"/>
  <c r="K8" i="1" s="1"/>
  <c r="K9" i="1" s="1"/>
  <c r="K11" i="1" s="1"/>
</calcChain>
</file>

<file path=xl/sharedStrings.xml><?xml version="1.0" encoding="utf-8"?>
<sst xmlns="http://schemas.openxmlformats.org/spreadsheetml/2006/main" count="139" uniqueCount="55">
  <si>
    <t>х</t>
  </si>
  <si>
    <t>y</t>
  </si>
  <si>
    <t>x-xср</t>
  </si>
  <si>
    <t>у-уср</t>
  </si>
  <si>
    <t>ковариация</t>
  </si>
  <si>
    <t>работники</t>
  </si>
  <si>
    <t>прибыль</t>
  </si>
  <si>
    <t>сумма</t>
  </si>
  <si>
    <t>среднее</t>
  </si>
  <si>
    <t>mr</t>
  </si>
  <si>
    <t>t</t>
  </si>
  <si>
    <t>a</t>
  </si>
  <si>
    <t>b</t>
  </si>
  <si>
    <t>dx</t>
  </si>
  <si>
    <t>dy</t>
  </si>
  <si>
    <t>dx-dy</t>
  </si>
  <si>
    <t>(dx-dy)^2</t>
  </si>
  <si>
    <t>= 1 - 6*40/ (10^3 - 10)</t>
  </si>
  <si>
    <t>а</t>
  </si>
  <si>
    <t>P (выше)</t>
  </si>
  <si>
    <t>Q (ниже)</t>
  </si>
  <si>
    <t>(х-хср)2</t>
  </si>
  <si>
    <t>(у-уср)2</t>
  </si>
  <si>
    <r>
      <t xml:space="preserve">№ наблюдения, </t>
    </r>
    <r>
      <rPr>
        <i/>
        <sz val="12"/>
        <color rgb="FF000000"/>
        <rFont val="Times New Roman"/>
        <family val="1"/>
        <charset val="204"/>
      </rPr>
      <t>х</t>
    </r>
    <r>
      <rPr>
        <i/>
        <vertAlign val="subscript"/>
        <sz val="12"/>
        <color rgb="FF000000"/>
        <rFont val="Times New Roman"/>
        <family val="1"/>
        <charset val="204"/>
      </rPr>
      <t>i</t>
    </r>
  </si>
  <si>
    <t>Итого</t>
  </si>
  <si>
    <t>Среднее</t>
  </si>
  <si>
    <r>
      <t>Работники,</t>
    </r>
    <r>
      <rPr>
        <i/>
        <sz val="12"/>
        <color rgb="FF000000"/>
        <rFont val="Times New Roman"/>
        <family val="1"/>
        <charset val="204"/>
      </rPr>
      <t xml:space="preserve"> х</t>
    </r>
    <r>
      <rPr>
        <i/>
        <vertAlign val="subscript"/>
        <sz val="12"/>
        <color rgb="FF000000"/>
        <rFont val="Times New Roman"/>
        <family val="1"/>
        <charset val="204"/>
      </rPr>
      <t>i</t>
    </r>
  </si>
  <si>
    <t>Прибыль, yi</t>
  </si>
  <si>
    <r>
      <t xml:space="preserve">Объем продаж (эмпирический ряд), </t>
    </r>
    <r>
      <rPr>
        <i/>
        <sz val="12"/>
        <color rgb="FF000000"/>
        <rFont val="Times New Roman"/>
        <family val="1"/>
        <charset val="204"/>
      </rPr>
      <t>y</t>
    </r>
    <r>
      <rPr>
        <i/>
        <vertAlign val="subscript"/>
        <sz val="12"/>
        <color rgb="FF000000"/>
        <rFont val="Times New Roman"/>
        <family val="1"/>
        <charset val="204"/>
      </rPr>
      <t>i</t>
    </r>
  </si>
  <si>
    <t>Объем продаж (теоретический ряд),</t>
  </si>
  <si>
    <r>
      <t xml:space="preserve">Ошибка аппроксимации, </t>
    </r>
    <r>
      <rPr>
        <i/>
        <sz val="12"/>
        <color rgb="FF000000"/>
        <rFont val="Times New Roman"/>
        <family val="1"/>
        <charset val="204"/>
      </rPr>
      <t>А</t>
    </r>
    <r>
      <rPr>
        <i/>
        <vertAlign val="subscript"/>
        <sz val="12"/>
        <color rgb="FF000000"/>
        <rFont val="Times New Roman"/>
        <family val="1"/>
        <charset val="204"/>
      </rPr>
      <t>i</t>
    </r>
  </si>
  <si>
    <t>R-квадрат</t>
  </si>
  <si>
    <t>КВАРТАЛ</t>
  </si>
  <si>
    <t>Остаток ДЗ н.п.</t>
  </si>
  <si>
    <t>Отгружено</t>
  </si>
  <si>
    <t>Оплачено</t>
  </si>
  <si>
    <t>Списано</t>
  </si>
  <si>
    <t>Остаток на к.п.</t>
  </si>
  <si>
    <t>x1</t>
  </si>
  <si>
    <t>x2</t>
  </si>
  <si>
    <t>x3</t>
  </si>
  <si>
    <t>A</t>
  </si>
  <si>
    <t>дельта</t>
  </si>
  <si>
    <t>A1</t>
  </si>
  <si>
    <t>A2</t>
  </si>
  <si>
    <r>
      <t xml:space="preserve">выбросы загрязняющих веществ в атмосферу, тыс. тонн в год, </t>
    </r>
    <r>
      <rPr>
        <b/>
        <i/>
        <sz val="12"/>
        <color rgb="FF000000"/>
        <rFont val="Times New Roman"/>
        <family val="1"/>
        <charset val="204"/>
      </rPr>
      <t>х</t>
    </r>
  </si>
  <si>
    <r>
      <t xml:space="preserve">урожайность зерновых культур, ц/га, </t>
    </r>
    <r>
      <rPr>
        <b/>
        <i/>
        <sz val="12"/>
        <color rgb="FF000000"/>
        <rFont val="Times New Roman"/>
        <family val="1"/>
        <charset val="204"/>
      </rPr>
      <t>у</t>
    </r>
  </si>
  <si>
    <t>r</t>
  </si>
  <si>
    <t>урожайность зерновых культур, ц/га, у</t>
  </si>
  <si>
    <t>F-крит.</t>
  </si>
  <si>
    <t>№ наблюдения</t>
  </si>
  <si>
    <t>Урожайность (теоретический ряд),</t>
  </si>
  <si>
    <r>
      <t>Выбросы,</t>
    </r>
    <r>
      <rPr>
        <i/>
        <sz val="12"/>
        <color rgb="FF000000"/>
        <rFont val="Times New Roman"/>
        <family val="1"/>
        <charset val="204"/>
      </rPr>
      <t xml:space="preserve"> х</t>
    </r>
    <r>
      <rPr>
        <i/>
        <vertAlign val="subscript"/>
        <sz val="12"/>
        <color rgb="FF000000"/>
        <rFont val="Times New Roman"/>
        <family val="1"/>
        <charset val="204"/>
      </rPr>
      <t>i</t>
    </r>
  </si>
  <si>
    <r>
      <t xml:space="preserve">Урожайность (эмпирический ряд), </t>
    </r>
    <r>
      <rPr>
        <i/>
        <sz val="12"/>
        <color rgb="FF000000"/>
        <rFont val="Times New Roman"/>
        <family val="1"/>
        <charset val="204"/>
      </rPr>
      <t>y</t>
    </r>
    <r>
      <rPr>
        <i/>
        <vertAlign val="subscript"/>
        <sz val="12"/>
        <color rgb="FF000000"/>
        <rFont val="Times New Roman"/>
        <family val="1"/>
        <charset val="204"/>
      </rPr>
      <t>i</t>
    </r>
  </si>
  <si>
    <t>Вариант 4 1 2 3 4 5 6 7 y 177 174 175 175 183 180 176 х1 21 11 21 18 22 48 20 х2 208 209 208 210 201 202 200 х3 28 54 44 17 29 45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</si>
</sst>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
    <numFmt numFmtId="166" formatCode="0.0"/>
  </numFmts>
  <fonts count="13" x14ac:knownFonts="1">
    <font>
      <sz val="11"/>
      <color theme="1"/>
      <name val="Calibri"/>
      <family val="2"/>
      <charset val="204"/>
      <scheme val="minor"/>
    </font>
    <font>
      <b/>
      <sz val="11"/>
      <color theme="1"/>
      <name val="Calibri"/>
      <family val="2"/>
      <charset val="204"/>
      <scheme val="minor"/>
    </font>
    <font>
      <sz val="12"/>
      <color rgb="FF000000"/>
      <name val="Times New Roman"/>
      <family val="1"/>
      <charset val="204"/>
    </font>
    <font>
      <i/>
      <sz val="12"/>
      <color rgb="FF000000"/>
      <name val="Times New Roman"/>
      <family val="1"/>
      <charset val="204"/>
    </font>
    <font>
      <i/>
      <vertAlign val="subscript"/>
      <sz val="12"/>
      <color rgb="FF000000"/>
      <name val="Times New Roman"/>
      <family val="1"/>
      <charset val="204"/>
    </font>
    <font>
      <sz val="12"/>
      <color theme="1"/>
      <name val="Times New Roman"/>
      <family val="1"/>
      <charset val="204"/>
    </font>
    <font>
      <i/>
      <sz val="11"/>
      <color theme="1"/>
      <name val="Calibri"/>
      <family val="2"/>
      <charset val="204"/>
      <scheme val="minor"/>
    </font>
    <font>
      <b/>
      <sz val="11"/>
      <color rgb="FFFF0000"/>
      <name val="Calibri"/>
      <family val="2"/>
      <charset val="204"/>
      <scheme val="minor"/>
    </font>
    <font>
      <b/>
      <i/>
      <sz val="12"/>
      <color rgb="FF000000"/>
      <name val="Times New Roman"/>
      <family val="1"/>
      <charset val="204"/>
    </font>
    <font>
      <b/>
      <sz val="11"/>
      <color rgb="FF000000"/>
      <name val="Times New Roman"/>
      <family val="1"/>
      <charset val="204"/>
    </font>
    <font>
      <sz val="16"/>
      <color theme="1"/>
      <name val="Calibri"/>
      <family val="2"/>
      <charset val="204"/>
      <scheme val="minor"/>
    </font>
    <font>
      <b/>
      <sz val="14"/>
      <color theme="1"/>
      <name val="Calibri"/>
      <family val="2"/>
      <charset val="204"/>
      <scheme val="minor"/>
    </font>
    <font>
      <b/>
      <sz val="16"/>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69">
    <xf numFmtId="0" fontId="0" fillId="0" borderId="0" xfId="0"/>
    <xf numFmtId="0" fontId="0" fillId="0" borderId="1" xfId="0" applyBorder="1"/>
    <xf numFmtId="0" fontId="0" fillId="0" borderId="2" xfId="0" applyFill="1" applyBorder="1"/>
    <xf numFmtId="2" fontId="0" fillId="0" borderId="1" xfId="0" applyNumberFormat="1" applyBorder="1"/>
    <xf numFmtId="2" fontId="0" fillId="0" borderId="2" xfId="0" applyNumberFormat="1" applyFill="1" applyBorder="1"/>
    <xf numFmtId="2" fontId="0" fillId="2" borderId="2" xfId="0" applyNumberFormat="1" applyFill="1" applyBorder="1"/>
    <xf numFmtId="0" fontId="0" fillId="2" borderId="2" xfId="0" applyFill="1" applyBorder="1"/>
    <xf numFmtId="2" fontId="0" fillId="3" borderId="0" xfId="0" applyNumberFormat="1" applyFill="1"/>
    <xf numFmtId="0" fontId="1" fillId="0" borderId="0" xfId="0" applyFont="1"/>
    <xf numFmtId="0" fontId="0" fillId="0" borderId="1" xfId="0" applyFill="1" applyBorder="1"/>
    <xf numFmtId="2" fontId="0" fillId="0" borderId="1" xfId="0" applyNumberFormat="1" applyFill="1" applyBorder="1"/>
    <xf numFmtId="2" fontId="0" fillId="0" borderId="0" xfId="0" applyNumberFormat="1" applyFill="1"/>
    <xf numFmtId="0" fontId="0" fillId="0" borderId="0" xfId="0" applyFill="1"/>
    <xf numFmtId="1" fontId="0" fillId="0" borderId="1" xfId="0" applyNumberFormat="1" applyFill="1" applyBorder="1"/>
    <xf numFmtId="2" fontId="0" fillId="2" borderId="0" xfId="0" applyNumberFormat="1" applyFont="1" applyFill="1"/>
    <xf numFmtId="49" fontId="0" fillId="0" borderId="0" xfId="0" applyNumberFormat="1"/>
    <xf numFmtId="0" fontId="0" fillId="2" borderId="0" xfId="0" applyFill="1"/>
    <xf numFmtId="164" fontId="0" fillId="0" borderId="0" xfId="0" applyNumberFormat="1"/>
    <xf numFmtId="0" fontId="2"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5"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wrapText="1"/>
    </xf>
    <xf numFmtId="0" fontId="2"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2" fontId="0" fillId="0" borderId="0" xfId="0" applyNumberFormat="1"/>
    <xf numFmtId="2" fontId="2" fillId="0" borderId="6"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0" fillId="0" borderId="1" xfId="0" applyBorder="1" applyAlignment="1">
      <alignment wrapText="1"/>
    </xf>
    <xf numFmtId="0" fontId="6" fillId="0" borderId="10" xfId="0" applyFont="1" applyFill="1" applyBorder="1" applyAlignment="1">
      <alignment horizontal="center"/>
    </xf>
    <xf numFmtId="0" fontId="0" fillId="0" borderId="1" xfId="0" applyFill="1" applyBorder="1" applyAlignment="1"/>
    <xf numFmtId="0" fontId="7" fillId="0" borderId="1" xfId="0" applyFont="1" applyFill="1" applyBorder="1" applyAlignment="1"/>
    <xf numFmtId="0" fontId="0" fillId="2" borderId="1" xfId="0" applyFill="1" applyBorder="1" applyAlignment="1"/>
    <xf numFmtId="0" fontId="0" fillId="0" borderId="0" xfId="0" applyFill="1" applyBorder="1" applyAlignment="1"/>
    <xf numFmtId="0" fontId="0" fillId="0" borderId="8" xfId="0" applyFill="1" applyBorder="1" applyAlignment="1"/>
    <xf numFmtId="0" fontId="0" fillId="0" borderId="3" xfId="0" applyBorder="1"/>
    <xf numFmtId="0" fontId="5"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right" vertical="center" wrapText="1"/>
    </xf>
    <xf numFmtId="0" fontId="2" fillId="0" borderId="13" xfId="0" applyFont="1" applyBorder="1" applyAlignment="1">
      <alignment vertical="center" wrapText="1"/>
    </xf>
    <xf numFmtId="0" fontId="5" fillId="0" borderId="13" xfId="0" applyFont="1" applyBorder="1" applyAlignment="1">
      <alignment vertical="center" wrapText="1"/>
    </xf>
    <xf numFmtId="2"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3" xfId="0" applyFont="1" applyFill="1" applyBorder="1" applyAlignment="1">
      <alignment vertical="center" wrapText="1"/>
    </xf>
    <xf numFmtId="0" fontId="2" fillId="3" borderId="13" xfId="0" applyFont="1" applyFill="1" applyBorder="1" applyAlignment="1">
      <alignment vertical="center" wrapText="1"/>
    </xf>
    <xf numFmtId="165" fontId="0" fillId="0" borderId="0" xfId="0" applyNumberFormat="1"/>
    <xf numFmtId="164"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2" fontId="0" fillId="3" borderId="1" xfId="0" applyNumberFormat="1" applyFill="1" applyBorder="1"/>
    <xf numFmtId="164" fontId="10" fillId="3" borderId="0" xfId="0" applyNumberFormat="1" applyFont="1" applyFill="1"/>
    <xf numFmtId="166" fontId="2" fillId="0" borderId="1" xfId="0" applyNumberFormat="1" applyFont="1" applyBorder="1" applyAlignment="1">
      <alignment horizontal="center" vertical="center" wrapText="1"/>
    </xf>
    <xf numFmtId="0" fontId="11" fillId="0" borderId="0" xfId="0" applyFont="1"/>
    <xf numFmtId="0" fontId="12" fillId="0" borderId="0" xfId="0" applyFont="1"/>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3.wmf"/><Relationship Id="rId2" Type="http://schemas.openxmlformats.org/officeDocument/2006/relationships/image" Target="../media/image1.wmf"/><Relationship Id="rId1" Type="http://schemas.openxmlformats.org/officeDocument/2006/relationships/image" Target="../media/image12.wmf"/><Relationship Id="rId6" Type="http://schemas.openxmlformats.org/officeDocument/2006/relationships/image" Target="../media/image15.wmf"/><Relationship Id="rId5" Type="http://schemas.openxmlformats.org/officeDocument/2006/relationships/image" Target="../media/image14.wmf"/><Relationship Id="rId4" Type="http://schemas.openxmlformats.org/officeDocument/2006/relationships/image" Target="../media/image5.w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 Id="rId9" Type="http://schemas.openxmlformats.org/officeDocument/2006/relationships/image" Target="../media/image9.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257175</xdr:colOff>
          <xdr:row>0</xdr:row>
          <xdr:rowOff>447675</xdr:rowOff>
        </xdr:from>
        <xdr:to>
          <xdr:col>6</xdr:col>
          <xdr:colOff>666750</xdr:colOff>
          <xdr:row>0</xdr:row>
          <xdr:rowOff>762000</xdr:rowOff>
        </xdr:to>
        <xdr:sp macro="" textlink="">
          <xdr:nvSpPr>
            <xdr:cNvPr id="4101" name="Object 5" hidden="1">
              <a:extLst>
                <a:ext uri="{63B3BB69-23CF-44E3-9099-C40C66FF867C}">
                  <a14:compatExt spid="_x0000_s41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0</xdr:row>
          <xdr:rowOff>333375</xdr:rowOff>
        </xdr:from>
        <xdr:to>
          <xdr:col>8</xdr:col>
          <xdr:colOff>533400</xdr:colOff>
          <xdr:row>0</xdr:row>
          <xdr:rowOff>666750</xdr:rowOff>
        </xdr:to>
        <xdr:sp macro="" textlink="">
          <xdr:nvSpPr>
            <xdr:cNvPr id="4100" name="Object 4" hidden="1">
              <a:extLst>
                <a:ext uri="{63B3BB69-23CF-44E3-9099-C40C66FF867C}">
                  <a14:compatExt spid="_x0000_s4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0</xdr:row>
          <xdr:rowOff>228600</xdr:rowOff>
        </xdr:from>
        <xdr:to>
          <xdr:col>9</xdr:col>
          <xdr:colOff>876300</xdr:colOff>
          <xdr:row>0</xdr:row>
          <xdr:rowOff>771525</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0</xdr:row>
          <xdr:rowOff>304800</xdr:rowOff>
        </xdr:from>
        <xdr:to>
          <xdr:col>10</xdr:col>
          <xdr:colOff>1400175</xdr:colOff>
          <xdr:row>0</xdr:row>
          <xdr:rowOff>742950</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304800</xdr:colOff>
          <xdr:row>0</xdr:row>
          <xdr:rowOff>342900</xdr:rowOff>
        </xdr:from>
        <xdr:to>
          <xdr:col>11</xdr:col>
          <xdr:colOff>504825</xdr:colOff>
          <xdr:row>0</xdr:row>
          <xdr:rowOff>657225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16</xdr:row>
          <xdr:rowOff>76200</xdr:rowOff>
        </xdr:from>
        <xdr:to>
          <xdr:col>6</xdr:col>
          <xdr:colOff>981075</xdr:colOff>
          <xdr:row>19</xdr:row>
          <xdr:rowOff>180975</xdr:rowOff>
        </xdr:to>
        <xdr:sp macro="" textlink="">
          <xdr:nvSpPr>
            <xdr:cNvPr id="4102" name="Object 6" hidden="1">
              <a:extLst>
                <a:ext uri="{63B3BB69-23CF-44E3-9099-C40C66FF867C}">
                  <a14:compatExt spid="_x0000_s4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13</xdr:row>
          <xdr:rowOff>152400</xdr:rowOff>
        </xdr:from>
        <xdr:to>
          <xdr:col>6</xdr:col>
          <xdr:colOff>104775</xdr:colOff>
          <xdr:row>16</xdr:row>
          <xdr:rowOff>38100</xdr:rowOff>
        </xdr:to>
        <xdr:sp macro="" textlink="">
          <xdr:nvSpPr>
            <xdr:cNvPr id="4103" name="Object 7" hidden="1">
              <a:extLst>
                <a:ext uri="{63B3BB69-23CF-44E3-9099-C40C66FF867C}">
                  <a14:compatExt spid="_x0000_s4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83345</xdr:colOff>
      <xdr:row>0</xdr:row>
      <xdr:rowOff>273844</xdr:rowOff>
    </xdr:from>
    <xdr:to>
      <xdr:col>12</xdr:col>
      <xdr:colOff>815579</xdr:colOff>
      <xdr:row>0</xdr:row>
      <xdr:rowOff>530768</xdr:rowOff>
    </xdr:to>
    <xdr:pic>
      <xdr:nvPicPr>
        <xdr:cNvPr id="9" name="Рисунок 8"/>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477376" y="273844"/>
          <a:ext cx="732234" cy="256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65485</xdr:colOff>
      <xdr:row>16</xdr:row>
      <xdr:rowOff>0</xdr:rowOff>
    </xdr:from>
    <xdr:to>
      <xdr:col>12</xdr:col>
      <xdr:colOff>666176</xdr:colOff>
      <xdr:row>20</xdr:row>
      <xdr:rowOff>148828</xdr:rowOff>
    </xdr:to>
    <xdr:pic>
      <xdr:nvPicPr>
        <xdr:cNvPr id="10" name="Рисунок 9"/>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15063" y="4095750"/>
          <a:ext cx="3845144" cy="910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16</xdr:col>
          <xdr:colOff>514350</xdr:colOff>
          <xdr:row>0</xdr:row>
          <xdr:rowOff>923925</xdr:rowOff>
        </xdr:from>
        <xdr:to>
          <xdr:col>17</xdr:col>
          <xdr:colOff>0</xdr:colOff>
          <xdr:row>1</xdr:row>
          <xdr:rowOff>200025</xdr:rowOff>
        </xdr:to>
        <xdr:sp macro="" textlink="">
          <xdr:nvSpPr>
            <xdr:cNvPr id="4106" name="Object 10" hidden="1">
              <a:extLst>
                <a:ext uri="{63B3BB69-23CF-44E3-9099-C40C66FF867C}">
                  <a14:compatExt spid="_x0000_s41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0</xdr:row>
          <xdr:rowOff>114300</xdr:rowOff>
        </xdr:from>
        <xdr:to>
          <xdr:col>21</xdr:col>
          <xdr:colOff>447675</xdr:colOff>
          <xdr:row>0</xdr:row>
          <xdr:rowOff>933450</xdr:rowOff>
        </xdr:to>
        <xdr:sp macro="" textlink="">
          <xdr:nvSpPr>
            <xdr:cNvPr id="4107" name="Object 11" hidden="1">
              <a:extLst>
                <a:ext uri="{63B3BB69-23CF-44E3-9099-C40C66FF867C}">
                  <a14:compatExt spid="_x0000_s41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15</xdr:row>
          <xdr:rowOff>0</xdr:rowOff>
        </xdr:from>
        <xdr:to>
          <xdr:col>20</xdr:col>
          <xdr:colOff>457200</xdr:colOff>
          <xdr:row>18</xdr:row>
          <xdr:rowOff>142875</xdr:rowOff>
        </xdr:to>
        <xdr:sp macro="" textlink="">
          <xdr:nvSpPr>
            <xdr:cNvPr id="4108" name="Object 12" hidden="1">
              <a:extLst>
                <a:ext uri="{63B3BB69-23CF-44E3-9099-C40C66FF867C}">
                  <a14:compatExt spid="_x0000_s41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190500</xdr:colOff>
          <xdr:row>2</xdr:row>
          <xdr:rowOff>561975</xdr:rowOff>
        </xdr:from>
        <xdr:to>
          <xdr:col>3</xdr:col>
          <xdr:colOff>419100</xdr:colOff>
          <xdr:row>3</xdr:row>
          <xdr:rowOff>257175</xdr:rowOff>
        </xdr:to>
        <xdr:sp macro="" textlink="">
          <xdr:nvSpPr>
            <xdr:cNvPr id="7174" name="Object 6" hidden="1">
              <a:extLst>
                <a:ext uri="{63B3BB69-23CF-44E3-9099-C40C66FF867C}">
                  <a14:compatExt spid="_x0000_s71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95250</xdr:colOff>
          <xdr:row>2</xdr:row>
          <xdr:rowOff>561975</xdr:rowOff>
        </xdr:from>
        <xdr:to>
          <xdr:col>4</xdr:col>
          <xdr:colOff>514350</xdr:colOff>
          <xdr:row>3</xdr:row>
          <xdr:rowOff>257175</xdr:rowOff>
        </xdr:to>
        <xdr:sp macro="" textlink="">
          <xdr:nvSpPr>
            <xdr:cNvPr id="7173" name="Object 5" hidden="1">
              <a:extLst>
                <a:ext uri="{63B3BB69-23CF-44E3-9099-C40C66FF867C}">
                  <a14:compatExt spid="_x0000_s71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xdr:row>
          <xdr:rowOff>514350</xdr:rowOff>
        </xdr:from>
        <xdr:to>
          <xdr:col>6</xdr:col>
          <xdr:colOff>0</xdr:colOff>
          <xdr:row>3</xdr:row>
          <xdr:rowOff>295275</xdr:rowOff>
        </xdr:to>
        <xdr:sp macro="" textlink="">
          <xdr:nvSpPr>
            <xdr:cNvPr id="7172" name="Object 4" hidden="1">
              <a:extLst>
                <a:ext uri="{63B3BB69-23CF-44E3-9099-C40C66FF867C}">
                  <a14:compatExt spid="_x0000_s71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304800</xdr:colOff>
          <xdr:row>3</xdr:row>
          <xdr:rowOff>466725</xdr:rowOff>
        </xdr:from>
        <xdr:to>
          <xdr:col>7</xdr:col>
          <xdr:colOff>504825</xdr:colOff>
          <xdr:row>3</xdr:row>
          <xdr:rowOff>762000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xdr:row>
          <xdr:rowOff>533400</xdr:rowOff>
        </xdr:from>
        <xdr:to>
          <xdr:col>8</xdr:col>
          <xdr:colOff>685800</xdr:colOff>
          <xdr:row>3</xdr:row>
          <xdr:rowOff>200025</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xdr:row>
          <xdr:rowOff>533400</xdr:rowOff>
        </xdr:from>
        <xdr:to>
          <xdr:col>9</xdr:col>
          <xdr:colOff>762000</xdr:colOff>
          <xdr:row>3</xdr:row>
          <xdr:rowOff>219075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0</xdr:colOff>
      <xdr:row>1</xdr:row>
      <xdr:rowOff>0</xdr:rowOff>
    </xdr:from>
    <xdr:to>
      <xdr:col>15</xdr:col>
      <xdr:colOff>586154</xdr:colOff>
      <xdr:row>6</xdr:row>
      <xdr:rowOff>43962</xdr:rowOff>
    </xdr:to>
    <xdr:pic>
      <xdr:nvPicPr>
        <xdr:cNvPr id="3" name="Рисунок 2"/>
        <xdr:cNvPicPr/>
      </xdr:nvPicPr>
      <xdr:blipFill rotWithShape="1">
        <a:blip xmlns:r="http://schemas.openxmlformats.org/officeDocument/2006/relationships" r:embed="rId1"/>
        <a:srcRect l="43386" t="52834" r="35857" b="28652"/>
        <a:stretch/>
      </xdr:blipFill>
      <xdr:spPr bwMode="auto">
        <a:xfrm>
          <a:off x="8455269" y="190500"/>
          <a:ext cx="1802423" cy="996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15</xdr:row>
      <xdr:rowOff>0</xdr:rowOff>
    </xdr:from>
    <xdr:to>
      <xdr:col>8</xdr:col>
      <xdr:colOff>258536</xdr:colOff>
      <xdr:row>17</xdr:row>
      <xdr:rowOff>58964</xdr:rowOff>
    </xdr:to>
    <xdr:pic>
      <xdr:nvPicPr>
        <xdr:cNvPr id="2" name="Рисунок 1"/>
        <xdr:cNvPicPr>
          <a:picLocks noChangeAspect="1"/>
        </xdr:cNvPicPr>
      </xdr:nvPicPr>
      <xdr:blipFill rotWithShape="1">
        <a:blip xmlns:r="http://schemas.openxmlformats.org/officeDocument/2006/relationships" r:embed="rId1"/>
        <a:srcRect l="45063" t="48237" r="41414" b="44312"/>
        <a:stretch/>
      </xdr:blipFill>
      <xdr:spPr>
        <a:xfrm>
          <a:off x="3859893" y="2857500"/>
          <a:ext cx="1419679" cy="4399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419100</xdr:colOff>
          <xdr:row>0</xdr:row>
          <xdr:rowOff>323850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504825</xdr:colOff>
          <xdr:row>0</xdr:row>
          <xdr:rowOff>333375</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619125</xdr:colOff>
          <xdr:row>0</xdr:row>
          <xdr:rowOff>438150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647700</xdr:colOff>
          <xdr:row>0</xdr:row>
          <xdr:rowOff>371475</xdr:rowOff>
        </xdr:from>
        <xdr:to>
          <xdr:col>7</xdr:col>
          <xdr:colOff>304800</xdr:colOff>
          <xdr:row>0</xdr:row>
          <xdr:rowOff>752475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0</xdr:row>
          <xdr:rowOff>28575</xdr:rowOff>
        </xdr:from>
        <xdr:to>
          <xdr:col>7</xdr:col>
          <xdr:colOff>485775</xdr:colOff>
          <xdr:row>0</xdr:row>
          <xdr:rowOff>333375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0</xdr:row>
          <xdr:rowOff>95250</xdr:rowOff>
        </xdr:from>
        <xdr:to>
          <xdr:col>11</xdr:col>
          <xdr:colOff>381000</xdr:colOff>
          <xdr:row>1</xdr:row>
          <xdr:rowOff>19050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xdr:row>
          <xdr:rowOff>0</xdr:rowOff>
        </xdr:from>
        <xdr:to>
          <xdr:col>9</xdr:col>
          <xdr:colOff>190500</xdr:colOff>
          <xdr:row>4</xdr:row>
          <xdr:rowOff>114300</xdr:rowOff>
        </xdr:to>
        <xdr:sp macro="" textlink="">
          <xdr:nvSpPr>
            <xdr:cNvPr id="2055" name="Object 7" hidden="1">
              <a:extLst>
                <a:ext uri="{63B3BB69-23CF-44E3-9099-C40C66FF867C}">
                  <a14:compatExt spid="_x0000_s20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200025</xdr:colOff>
          <xdr:row>16</xdr:row>
          <xdr:rowOff>104775</xdr:rowOff>
        </xdr:to>
        <xdr:sp macro="" textlink="">
          <xdr:nvSpPr>
            <xdr:cNvPr id="2056" name="Object 8" hidden="1">
              <a:extLst>
                <a:ext uri="{63B3BB69-23CF-44E3-9099-C40C66FF867C}">
                  <a14:compatExt spid="_x0000_s20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6</xdr:col>
          <xdr:colOff>57150</xdr:colOff>
          <xdr:row>14</xdr:row>
          <xdr:rowOff>581025</xdr:rowOff>
        </xdr:to>
        <xdr:sp macro="" textlink="">
          <xdr:nvSpPr>
            <xdr:cNvPr id="2057" name="Object 9" hidden="1">
              <a:extLst>
                <a:ext uri="{63B3BB69-23CF-44E3-9099-C40C66FF867C}">
                  <a14:compatExt spid="_x0000_s20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xdr:row>
          <xdr:rowOff>0</xdr:rowOff>
        </xdr:from>
        <xdr:to>
          <xdr:col>12</xdr:col>
          <xdr:colOff>285750</xdr:colOff>
          <xdr:row>11</xdr:row>
          <xdr:rowOff>38100</xdr:rowOff>
        </xdr:to>
        <xdr:sp macro="" textlink="">
          <xdr:nvSpPr>
            <xdr:cNvPr id="2058" name="Object 10" hidden="1">
              <a:extLst>
                <a:ext uri="{63B3BB69-23CF-44E3-9099-C40C66FF867C}">
                  <a14:compatExt spid="_x0000_s20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wmf"/><Relationship Id="rId13" Type="http://schemas.openxmlformats.org/officeDocument/2006/relationships/oleObject" Target="../embeddings/oleObject22.bin"/><Relationship Id="rId18" Type="http://schemas.openxmlformats.org/officeDocument/2006/relationships/oleObject" Target="../embeddings/oleObject25.bin"/><Relationship Id="rId3" Type="http://schemas.openxmlformats.org/officeDocument/2006/relationships/oleObject" Target="../embeddings/oleObject17.bin"/><Relationship Id="rId21" Type="http://schemas.openxmlformats.org/officeDocument/2006/relationships/image" Target="../media/image9.wmf"/><Relationship Id="rId7" Type="http://schemas.openxmlformats.org/officeDocument/2006/relationships/oleObject" Target="../embeddings/oleObject19.bin"/><Relationship Id="rId12" Type="http://schemas.openxmlformats.org/officeDocument/2006/relationships/image" Target="../media/image5.wmf"/><Relationship Id="rId17" Type="http://schemas.openxmlformats.org/officeDocument/2006/relationships/oleObject" Target="../embeddings/oleObject24.bin"/><Relationship Id="rId2" Type="http://schemas.openxmlformats.org/officeDocument/2006/relationships/vmlDrawing" Target="../drawings/vmlDrawing3.vml"/><Relationship Id="rId16" Type="http://schemas.openxmlformats.org/officeDocument/2006/relationships/image" Target="../media/image7.wmf"/><Relationship Id="rId20" Type="http://schemas.openxmlformats.org/officeDocument/2006/relationships/oleObject" Target="../embeddings/oleObject26.bin"/><Relationship Id="rId1" Type="http://schemas.openxmlformats.org/officeDocument/2006/relationships/drawing" Target="../drawings/drawing5.xml"/><Relationship Id="rId6" Type="http://schemas.openxmlformats.org/officeDocument/2006/relationships/image" Target="../media/image2.wmf"/><Relationship Id="rId11" Type="http://schemas.openxmlformats.org/officeDocument/2006/relationships/oleObject" Target="../embeddings/oleObject21.bin"/><Relationship Id="rId5" Type="http://schemas.openxmlformats.org/officeDocument/2006/relationships/oleObject" Target="../embeddings/oleObject18.bin"/><Relationship Id="rId15" Type="http://schemas.openxmlformats.org/officeDocument/2006/relationships/oleObject" Target="../embeddings/oleObject23.bin"/><Relationship Id="rId10" Type="http://schemas.openxmlformats.org/officeDocument/2006/relationships/image" Target="../media/image4.wmf"/><Relationship Id="rId19" Type="http://schemas.openxmlformats.org/officeDocument/2006/relationships/image" Target="../media/image8.wmf"/><Relationship Id="rId4" Type="http://schemas.openxmlformats.org/officeDocument/2006/relationships/image" Target="../media/image1.wmf"/><Relationship Id="rId9" Type="http://schemas.openxmlformats.org/officeDocument/2006/relationships/oleObject" Target="../embeddings/oleObject20.bin"/><Relationship Id="rId14" Type="http://schemas.openxmlformats.org/officeDocument/2006/relationships/image" Target="../media/image6.wmf"/></Relationships>
</file>

<file path=xl/worksheets/_rels/sheet2.xml.rels><?xml version="1.0" encoding="UTF-8" standalone="yes"?>
<Relationships xmlns="http://schemas.openxmlformats.org/package/2006/relationships"><Relationship Id="rId8" Type="http://schemas.openxmlformats.org/officeDocument/2006/relationships/image" Target="../media/image3.wmf"/><Relationship Id="rId13" Type="http://schemas.openxmlformats.org/officeDocument/2006/relationships/oleObject" Target="../embeddings/oleObject6.bin"/><Relationship Id="rId18" Type="http://schemas.openxmlformats.org/officeDocument/2006/relationships/oleObject" Target="../embeddings/oleObject9.bin"/><Relationship Id="rId3" Type="http://schemas.openxmlformats.org/officeDocument/2006/relationships/oleObject" Target="../embeddings/oleObject1.bin"/><Relationship Id="rId21" Type="http://schemas.openxmlformats.org/officeDocument/2006/relationships/image" Target="../media/image9.wmf"/><Relationship Id="rId7" Type="http://schemas.openxmlformats.org/officeDocument/2006/relationships/oleObject" Target="../embeddings/oleObject3.bin"/><Relationship Id="rId12" Type="http://schemas.openxmlformats.org/officeDocument/2006/relationships/image" Target="../media/image5.wmf"/><Relationship Id="rId17" Type="http://schemas.openxmlformats.org/officeDocument/2006/relationships/oleObject" Target="../embeddings/oleObject8.bin"/><Relationship Id="rId2" Type="http://schemas.openxmlformats.org/officeDocument/2006/relationships/vmlDrawing" Target="../drawings/vmlDrawing1.vml"/><Relationship Id="rId16" Type="http://schemas.openxmlformats.org/officeDocument/2006/relationships/image" Target="../media/image7.wmf"/><Relationship Id="rId20" Type="http://schemas.openxmlformats.org/officeDocument/2006/relationships/oleObject" Target="../embeddings/oleObject10.bin"/><Relationship Id="rId1" Type="http://schemas.openxmlformats.org/officeDocument/2006/relationships/drawing" Target="../drawings/drawing1.xml"/><Relationship Id="rId6" Type="http://schemas.openxmlformats.org/officeDocument/2006/relationships/image" Target="../media/image2.wmf"/><Relationship Id="rId11" Type="http://schemas.openxmlformats.org/officeDocument/2006/relationships/oleObject" Target="../embeddings/oleObject5.bin"/><Relationship Id="rId5" Type="http://schemas.openxmlformats.org/officeDocument/2006/relationships/oleObject" Target="../embeddings/oleObject2.bin"/><Relationship Id="rId15" Type="http://schemas.openxmlformats.org/officeDocument/2006/relationships/oleObject" Target="../embeddings/oleObject7.bin"/><Relationship Id="rId10" Type="http://schemas.openxmlformats.org/officeDocument/2006/relationships/image" Target="../media/image4.wmf"/><Relationship Id="rId19" Type="http://schemas.openxmlformats.org/officeDocument/2006/relationships/image" Target="../media/image8.wmf"/><Relationship Id="rId4" Type="http://schemas.openxmlformats.org/officeDocument/2006/relationships/image" Target="../media/image1.wmf"/><Relationship Id="rId9" Type="http://schemas.openxmlformats.org/officeDocument/2006/relationships/oleObject" Target="../embeddings/oleObject4.bin"/><Relationship Id="rId14" Type="http://schemas.openxmlformats.org/officeDocument/2006/relationships/image" Target="../media/image6.wmf"/></Relationships>
</file>

<file path=xl/worksheets/_rels/sheet4.xml.rels><?xml version="1.0" encoding="UTF-8" standalone="yes"?>
<Relationships xmlns="http://schemas.openxmlformats.org/package/2006/relationships"><Relationship Id="rId8" Type="http://schemas.openxmlformats.org/officeDocument/2006/relationships/image" Target="../media/image13.wmf"/><Relationship Id="rId13" Type="http://schemas.openxmlformats.org/officeDocument/2006/relationships/oleObject" Target="../embeddings/oleObject16.bin"/><Relationship Id="rId3" Type="http://schemas.openxmlformats.org/officeDocument/2006/relationships/oleObject" Target="../embeddings/oleObject11.bin"/><Relationship Id="rId7" Type="http://schemas.openxmlformats.org/officeDocument/2006/relationships/oleObject" Target="../embeddings/oleObject13.bin"/><Relationship Id="rId12" Type="http://schemas.openxmlformats.org/officeDocument/2006/relationships/image" Target="../media/image14.wmf"/><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1.wmf"/><Relationship Id="rId11" Type="http://schemas.openxmlformats.org/officeDocument/2006/relationships/oleObject" Target="../embeddings/oleObject15.bin"/><Relationship Id="rId5" Type="http://schemas.openxmlformats.org/officeDocument/2006/relationships/oleObject" Target="../embeddings/oleObject12.bin"/><Relationship Id="rId10" Type="http://schemas.openxmlformats.org/officeDocument/2006/relationships/image" Target="../media/image5.wmf"/><Relationship Id="rId4" Type="http://schemas.openxmlformats.org/officeDocument/2006/relationships/image" Target="../media/image12.wmf"/><Relationship Id="rId9" Type="http://schemas.openxmlformats.org/officeDocument/2006/relationships/oleObject" Target="../embeddings/oleObject14.bin"/><Relationship Id="rId14" Type="http://schemas.openxmlformats.org/officeDocument/2006/relationships/image" Target="../media/image15.wmf"/></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
  <sheetViews>
    <sheetView zoomScale="210" zoomScaleNormal="210" workbookViewId="0">
      <selection activeCell="B4" sqref="B4:C13"/>
    </sheetView>
  </sheetViews>
  <sheetFormatPr defaultRowHeight="15" x14ac:dyDescent="0.25"/>
  <cols>
    <col min="6" max="6" width="12.28515625" bestFit="1" customWidth="1"/>
    <col min="7" max="7" width="11.7109375" bestFit="1" customWidth="1"/>
    <col min="8" max="8" width="16.7109375" bestFit="1" customWidth="1"/>
  </cols>
  <sheetData>
    <row r="2" spans="1:12" x14ac:dyDescent="0.25">
      <c r="B2" t="s">
        <v>5</v>
      </c>
      <c r="C2" t="s">
        <v>6</v>
      </c>
    </row>
    <row r="3" spans="1:12" x14ac:dyDescent="0.25">
      <c r="B3" s="1" t="s">
        <v>0</v>
      </c>
      <c r="C3" s="1" t="s">
        <v>1</v>
      </c>
      <c r="D3" s="1" t="s">
        <v>2</v>
      </c>
      <c r="E3" s="1" t="s">
        <v>3</v>
      </c>
      <c r="F3" s="1" t="s">
        <v>21</v>
      </c>
      <c r="G3" s="1" t="s">
        <v>22</v>
      </c>
      <c r="H3" s="1" t="s">
        <v>4</v>
      </c>
    </row>
    <row r="4" spans="1:12" x14ac:dyDescent="0.25">
      <c r="A4">
        <v>1</v>
      </c>
      <c r="D4" s="1">
        <f>Регрессия!B2-$B$15</f>
        <v>-2762.4</v>
      </c>
      <c r="E4" s="1">
        <f>Регрессия!D2-$C$15</f>
        <v>-9600.5999999999985</v>
      </c>
      <c r="F4" s="1">
        <f>D4*D4</f>
        <v>7630853.7600000007</v>
      </c>
      <c r="G4" s="1">
        <f>E4*E4</f>
        <v>92171520.35999997</v>
      </c>
      <c r="H4" s="3">
        <f>D4*E4</f>
        <v>26520697.439999998</v>
      </c>
    </row>
    <row r="5" spans="1:12" x14ac:dyDescent="0.25">
      <c r="A5">
        <v>2</v>
      </c>
      <c r="D5" s="1">
        <f>Регрессия!B3-$B$15</f>
        <v>4585.6000000000004</v>
      </c>
      <c r="E5" s="1">
        <f>Регрессия!D3-$C$15</f>
        <v>24831.4</v>
      </c>
      <c r="F5" s="3">
        <f>D5^2</f>
        <v>21027727.360000003</v>
      </c>
      <c r="G5" s="1">
        <f t="shared" ref="G5:G13" si="0">E5*E5</f>
        <v>616598425.96000004</v>
      </c>
      <c r="H5" s="3">
        <f t="shared" ref="H5:H13" si="1">D5*E5</f>
        <v>113866867.84000002</v>
      </c>
    </row>
    <row r="6" spans="1:12" x14ac:dyDescent="0.25">
      <c r="A6">
        <v>3</v>
      </c>
      <c r="D6" s="1">
        <f>Регрессия!B4-$B$15</f>
        <v>-1760.4</v>
      </c>
      <c r="E6" s="1">
        <f>Регрессия!D4-$C$15</f>
        <v>-7612.5999999999985</v>
      </c>
      <c r="F6" s="3">
        <f t="shared" ref="F6:F13" si="2">D6^2</f>
        <v>3099008.16</v>
      </c>
      <c r="G6" s="1">
        <f t="shared" si="0"/>
        <v>57951678.759999976</v>
      </c>
      <c r="H6" s="3">
        <f t="shared" si="1"/>
        <v>13401221.039999997</v>
      </c>
    </row>
    <row r="7" spans="1:12" x14ac:dyDescent="0.25">
      <c r="A7">
        <v>4</v>
      </c>
      <c r="D7" s="1">
        <f>Регрессия!B5-$B$15</f>
        <v>-2479.4</v>
      </c>
      <c r="E7" s="1">
        <f>Регрессия!D5-$C$15</f>
        <v>-2057.5999999999985</v>
      </c>
      <c r="F7" s="3">
        <f t="shared" si="2"/>
        <v>6147424.3600000003</v>
      </c>
      <c r="G7" s="1">
        <f t="shared" si="0"/>
        <v>4233717.7599999942</v>
      </c>
      <c r="H7" s="3">
        <f t="shared" si="1"/>
        <v>5101613.4399999967</v>
      </c>
      <c r="J7">
        <f>H14/SQRT(F14*G14)</f>
        <v>0.75901209313087437</v>
      </c>
      <c r="K7">
        <f>(1-J7*J7)/8</f>
        <v>5.2987580310136118E-2</v>
      </c>
    </row>
    <row r="8" spans="1:12" x14ac:dyDescent="0.25">
      <c r="A8">
        <v>5</v>
      </c>
      <c r="D8" s="1">
        <f>Регрессия!B6-$B$15</f>
        <v>-2112.4</v>
      </c>
      <c r="E8" s="1">
        <f>Регрессия!D6-$C$15</f>
        <v>-8002.5999999999985</v>
      </c>
      <c r="F8" s="3">
        <f t="shared" si="2"/>
        <v>4462233.7600000007</v>
      </c>
      <c r="G8" s="1">
        <f t="shared" si="0"/>
        <v>64041606.759999976</v>
      </c>
      <c r="H8" s="3">
        <f t="shared" si="1"/>
        <v>16904692.239999998</v>
      </c>
      <c r="J8">
        <f>CORREL(Регрессия!B2:B11,Регрессия!D2:D11)</f>
        <v>0.75901209313087437</v>
      </c>
      <c r="K8">
        <f>SQRT(K7)</f>
        <v>0.23019031324131803</v>
      </c>
    </row>
    <row r="9" spans="1:12" x14ac:dyDescent="0.25">
      <c r="A9">
        <v>6</v>
      </c>
      <c r="D9" s="1">
        <f>Регрессия!B7-$B$15</f>
        <v>1343.6</v>
      </c>
      <c r="E9" s="1">
        <f>Регрессия!D7-$C$15</f>
        <v>-6641.5999999999985</v>
      </c>
      <c r="F9" s="3">
        <f t="shared" si="2"/>
        <v>1805260.9599999997</v>
      </c>
      <c r="G9" s="1">
        <f t="shared" si="0"/>
        <v>44110850.55999998</v>
      </c>
      <c r="H9" s="3">
        <f t="shared" si="1"/>
        <v>-8923653.7599999979</v>
      </c>
      <c r="J9" t="s">
        <v>10</v>
      </c>
      <c r="K9">
        <f>J7/K8</f>
        <v>3.2973242116194985</v>
      </c>
      <c r="L9">
        <v>2.306</v>
      </c>
    </row>
    <row r="10" spans="1:12" x14ac:dyDescent="0.25">
      <c r="A10">
        <v>7</v>
      </c>
      <c r="D10" s="1">
        <f>Регрессия!B8-$B$15</f>
        <v>-2065.4</v>
      </c>
      <c r="E10" s="1">
        <f>Регрессия!D8-$C$15</f>
        <v>-14929.599999999999</v>
      </c>
      <c r="F10" s="3">
        <f t="shared" si="2"/>
        <v>4265877.16</v>
      </c>
      <c r="G10" s="1">
        <f t="shared" si="0"/>
        <v>222892956.15999997</v>
      </c>
      <c r="H10" s="3">
        <f t="shared" si="1"/>
        <v>30835595.84</v>
      </c>
    </row>
    <row r="11" spans="1:12" x14ac:dyDescent="0.25">
      <c r="A11">
        <v>8</v>
      </c>
      <c r="D11" s="1">
        <f>Регрессия!B9-$B$15</f>
        <v>570.59999999999991</v>
      </c>
      <c r="E11" s="1">
        <f>Регрессия!D9-$C$15</f>
        <v>1166.4000000000015</v>
      </c>
      <c r="F11" s="3">
        <f t="shared" si="2"/>
        <v>325584.35999999987</v>
      </c>
      <c r="G11" s="1">
        <f t="shared" si="0"/>
        <v>1360488.9600000035</v>
      </c>
      <c r="H11" s="3">
        <f t="shared" si="1"/>
        <v>665547.84000000078</v>
      </c>
      <c r="K11">
        <f>L9/K9</f>
        <v>0.69935494722473646</v>
      </c>
    </row>
    <row r="12" spans="1:12" x14ac:dyDescent="0.25">
      <c r="A12">
        <v>9</v>
      </c>
      <c r="D12" s="1">
        <f>Регрессия!B10-$B$15</f>
        <v>3069.6</v>
      </c>
      <c r="E12" s="1">
        <f>Регрессия!D10-$C$15</f>
        <v>718.40000000000146</v>
      </c>
      <c r="F12" s="3">
        <f t="shared" si="2"/>
        <v>9422444.1600000001</v>
      </c>
      <c r="G12" s="1">
        <f t="shared" si="0"/>
        <v>516098.56000000209</v>
      </c>
      <c r="H12" s="3">
        <f t="shared" si="1"/>
        <v>2205200.6400000043</v>
      </c>
    </row>
    <row r="13" spans="1:12" x14ac:dyDescent="0.25">
      <c r="A13">
        <v>10</v>
      </c>
      <c r="D13" s="1">
        <f>Регрессия!B11-$B$15</f>
        <v>1610.6</v>
      </c>
      <c r="E13" s="1">
        <f>Регрессия!D11-$C$15</f>
        <v>22128.400000000001</v>
      </c>
      <c r="F13" s="3">
        <f t="shared" si="2"/>
        <v>2594032.36</v>
      </c>
      <c r="G13" s="1">
        <f t="shared" si="0"/>
        <v>489666086.56000006</v>
      </c>
      <c r="H13" s="3">
        <f t="shared" si="1"/>
        <v>35640001.039999999</v>
      </c>
    </row>
    <row r="14" spans="1:12" x14ac:dyDescent="0.25">
      <c r="A14" t="s">
        <v>7</v>
      </c>
      <c r="B14">
        <f>SUM(Регрессия!B2:B11)</f>
        <v>36264</v>
      </c>
      <c r="C14">
        <f>SUM(Регрессия!D2:D11)</f>
        <v>175606</v>
      </c>
      <c r="D14" s="2">
        <f t="shared" ref="D14:H14" si="3">SUM(D4:D13)</f>
        <v>0</v>
      </c>
      <c r="E14" s="2">
        <f t="shared" si="3"/>
        <v>0</v>
      </c>
      <c r="F14" s="5">
        <f t="shared" si="3"/>
        <v>60780446.400000006</v>
      </c>
      <c r="G14" s="6">
        <f t="shared" si="3"/>
        <v>1593543430.4000001</v>
      </c>
      <c r="H14" s="7">
        <f t="shared" si="3"/>
        <v>236217783.60000005</v>
      </c>
    </row>
    <row r="15" spans="1:12" x14ac:dyDescent="0.25">
      <c r="A15" t="s">
        <v>8</v>
      </c>
      <c r="B15">
        <f>AVERAGE(Регрессия!B2:B11)</f>
        <v>3626.4</v>
      </c>
      <c r="C15">
        <f>C14/10</f>
        <v>17560.599999999999</v>
      </c>
    </row>
    <row r="17" spans="3:11" x14ac:dyDescent="0.25">
      <c r="H17" s="8">
        <f>H14/SQRT(F14*G14)</f>
        <v>0.75901209313087437</v>
      </c>
      <c r="J17">
        <f>(1-H17*H17)</f>
        <v>0.42390064248108894</v>
      </c>
    </row>
    <row r="18" spans="3:11" x14ac:dyDescent="0.25">
      <c r="C18">
        <f>CORREL(Регрессия!B2:B11,Регрессия!D2:D11)</f>
        <v>0.75901209313087437</v>
      </c>
      <c r="F18">
        <f>H14/SQRT(F14*G14)</f>
        <v>0.75901209313087437</v>
      </c>
      <c r="H18">
        <f>H14/SQRT(F14*G14)</f>
        <v>0.75901209313087437</v>
      </c>
      <c r="J18">
        <f>J17/8</f>
        <v>5.2987580310136118E-2</v>
      </c>
    </row>
    <row r="19" spans="3:11" x14ac:dyDescent="0.25">
      <c r="F19">
        <f>CORREL(Регрессия!B2:B11,Регрессия!D2:D11)</f>
        <v>0.75901209313087437</v>
      </c>
      <c r="I19" t="s">
        <v>9</v>
      </c>
      <c r="J19">
        <f>SQRT(J18)</f>
        <v>0.23019031324131803</v>
      </c>
    </row>
    <row r="20" spans="3:11" x14ac:dyDescent="0.25">
      <c r="J20">
        <f>H17/J19</f>
        <v>3.2973242116194985</v>
      </c>
      <c r="K20">
        <v>2.306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topLeftCell="C6" zoomScale="210" zoomScaleNormal="210" workbookViewId="0">
      <selection activeCell="J12" sqref="J12:L12"/>
    </sheetView>
  </sheetViews>
  <sheetFormatPr defaultRowHeight="15" x14ac:dyDescent="0.25"/>
  <cols>
    <col min="1" max="6" width="10.7109375" customWidth="1"/>
    <col min="7" max="7" width="12" customWidth="1"/>
    <col min="8" max="9" width="10.7109375" customWidth="1"/>
  </cols>
  <sheetData>
    <row r="1" spans="1:12" ht="51" thickBot="1" x14ac:dyDescent="0.3">
      <c r="A1" s="18" t="s">
        <v>23</v>
      </c>
      <c r="B1" s="19" t="s">
        <v>26</v>
      </c>
      <c r="C1" s="20"/>
      <c r="D1" s="21" t="s">
        <v>27</v>
      </c>
      <c r="E1" s="20"/>
      <c r="F1" s="20"/>
      <c r="G1" s="20"/>
      <c r="H1" s="22"/>
    </row>
    <row r="2" spans="1:12" ht="16.5" thickBot="1" x14ac:dyDescent="0.3">
      <c r="A2" s="23">
        <v>1</v>
      </c>
      <c r="B2" s="24">
        <v>864</v>
      </c>
      <c r="C2" s="24">
        <f>B2-$B$13</f>
        <v>-2762.4</v>
      </c>
      <c r="D2" s="24">
        <v>7960</v>
      </c>
      <c r="E2" s="24">
        <f>D2-$D$13</f>
        <v>-9600.5999999999985</v>
      </c>
      <c r="F2" s="24">
        <f>C2*C2</f>
        <v>7630853.7600000007</v>
      </c>
      <c r="G2" s="24">
        <f>C2*E2</f>
        <v>26520697.439999998</v>
      </c>
      <c r="H2" s="29">
        <f>$I$8+$I$7*B2</f>
        <v>6824.7787932534802</v>
      </c>
    </row>
    <row r="3" spans="1:12" ht="16.5" thickBot="1" x14ac:dyDescent="0.3">
      <c r="A3" s="23">
        <v>2</v>
      </c>
      <c r="B3" s="24">
        <v>8212</v>
      </c>
      <c r="C3" s="24">
        <f t="shared" ref="C3:C11" si="0">B3-$B$13</f>
        <v>4585.6000000000004</v>
      </c>
      <c r="D3" s="24">
        <v>42392</v>
      </c>
      <c r="E3" s="24">
        <f t="shared" ref="E3:E11" si="1">D3-$D$13</f>
        <v>24831.4</v>
      </c>
      <c r="F3" s="24">
        <f t="shared" ref="F3:F11" si="2">C3*C3</f>
        <v>21027727.360000003</v>
      </c>
      <c r="G3" s="24">
        <f t="shared" ref="G3:G11" si="3">C3*E3</f>
        <v>113866867.84000002</v>
      </c>
      <c r="H3" s="29">
        <f t="shared" ref="H3:H11" si="4">$I$8+$I$7*B3</f>
        <v>35382.125385772095</v>
      </c>
    </row>
    <row r="4" spans="1:12" ht="16.5" thickBot="1" x14ac:dyDescent="0.3">
      <c r="A4" s="23">
        <v>3</v>
      </c>
      <c r="B4" s="24">
        <v>1866</v>
      </c>
      <c r="C4" s="24">
        <f t="shared" si="0"/>
        <v>-1760.4</v>
      </c>
      <c r="D4" s="24">
        <v>9948</v>
      </c>
      <c r="E4" s="24">
        <f t="shared" si="1"/>
        <v>-7612.5999999999985</v>
      </c>
      <c r="F4" s="24">
        <f t="shared" si="2"/>
        <v>3099008.16</v>
      </c>
      <c r="G4" s="24">
        <f t="shared" si="3"/>
        <v>13401221.039999997</v>
      </c>
      <c r="H4" s="29">
        <f t="shared" si="4"/>
        <v>10718.962419506019</v>
      </c>
    </row>
    <row r="5" spans="1:12" ht="16.5" thickBot="1" x14ac:dyDescent="0.3">
      <c r="A5" s="23">
        <v>4</v>
      </c>
      <c r="B5" s="24">
        <v>1147</v>
      </c>
      <c r="C5" s="24">
        <f t="shared" si="0"/>
        <v>-2479.4</v>
      </c>
      <c r="D5" s="24">
        <v>15503</v>
      </c>
      <c r="E5" s="24">
        <f t="shared" si="1"/>
        <v>-2057.5999999999985</v>
      </c>
      <c r="F5" s="24">
        <f t="shared" si="2"/>
        <v>6147424.3600000003</v>
      </c>
      <c r="G5" s="24">
        <f t="shared" si="3"/>
        <v>5101613.4399999967</v>
      </c>
      <c r="H5" s="29">
        <f t="shared" si="4"/>
        <v>7924.6330509675199</v>
      </c>
    </row>
    <row r="6" spans="1:12" ht="16.5" thickBot="1" x14ac:dyDescent="0.3">
      <c r="A6" s="23">
        <v>5</v>
      </c>
      <c r="B6" s="24">
        <v>1514</v>
      </c>
      <c r="C6" s="24">
        <f t="shared" si="0"/>
        <v>-2112.4</v>
      </c>
      <c r="D6" s="24">
        <v>9558</v>
      </c>
      <c r="E6" s="24">
        <f t="shared" si="1"/>
        <v>-8002.5999999999985</v>
      </c>
      <c r="F6" s="24">
        <f t="shared" si="2"/>
        <v>4462233.7600000007</v>
      </c>
      <c r="G6" s="24">
        <f t="shared" si="3"/>
        <v>16904692.239999998</v>
      </c>
      <c r="H6" s="29">
        <f t="shared" si="4"/>
        <v>9350.9458162715928</v>
      </c>
    </row>
    <row r="7" spans="1:12" ht="16.5" thickBot="1" x14ac:dyDescent="0.3">
      <c r="A7" s="23">
        <v>6</v>
      </c>
      <c r="B7" s="24">
        <v>4970</v>
      </c>
      <c r="C7" s="24">
        <f t="shared" si="0"/>
        <v>1343.6</v>
      </c>
      <c r="D7" s="24">
        <v>10919</v>
      </c>
      <c r="E7" s="24">
        <f t="shared" si="1"/>
        <v>-6641.5999999999985</v>
      </c>
      <c r="F7" s="24">
        <f t="shared" si="2"/>
        <v>1805260.9599999997</v>
      </c>
      <c r="G7" s="24">
        <f t="shared" si="3"/>
        <v>-8923653.7599999979</v>
      </c>
      <c r="H7" s="29">
        <f t="shared" si="4"/>
        <v>22782.381557118671</v>
      </c>
      <c r="I7" s="28">
        <f>G12/F12</f>
        <v>3.8864108046432517</v>
      </c>
      <c r="J7" t="s">
        <v>12</v>
      </c>
    </row>
    <row r="8" spans="1:12" ht="16.5" thickBot="1" x14ac:dyDescent="0.3">
      <c r="A8" s="23">
        <v>7</v>
      </c>
      <c r="B8" s="24">
        <v>1561</v>
      </c>
      <c r="C8" s="24">
        <f t="shared" si="0"/>
        <v>-2065.4</v>
      </c>
      <c r="D8" s="24">
        <v>2631</v>
      </c>
      <c r="E8" s="24">
        <f t="shared" si="1"/>
        <v>-14929.599999999999</v>
      </c>
      <c r="F8" s="24">
        <f t="shared" si="2"/>
        <v>4265877.16</v>
      </c>
      <c r="G8" s="24">
        <f t="shared" si="3"/>
        <v>30835595.84</v>
      </c>
      <c r="H8" s="29">
        <f t="shared" si="4"/>
        <v>9533.6071240898273</v>
      </c>
      <c r="I8" s="28">
        <f>D13-B13*I7</f>
        <v>3466.9198580417105</v>
      </c>
      <c r="J8" t="s">
        <v>11</v>
      </c>
    </row>
    <row r="9" spans="1:12" ht="16.5" thickBot="1" x14ac:dyDescent="0.3">
      <c r="A9" s="23">
        <v>8</v>
      </c>
      <c r="B9" s="24">
        <v>4197</v>
      </c>
      <c r="C9" s="24">
        <f t="shared" si="0"/>
        <v>570.59999999999991</v>
      </c>
      <c r="D9" s="24">
        <v>18727</v>
      </c>
      <c r="E9" s="24">
        <f t="shared" si="1"/>
        <v>1166.4000000000015</v>
      </c>
      <c r="F9" s="24">
        <f t="shared" si="2"/>
        <v>325584.35999999987</v>
      </c>
      <c r="G9" s="24">
        <f t="shared" si="3"/>
        <v>665547.84000000078</v>
      </c>
      <c r="H9" s="29">
        <f t="shared" si="4"/>
        <v>19778.186005129439</v>
      </c>
      <c r="I9" s="28">
        <f>CORREL(B2:B11,D2:D11)</f>
        <v>0.75901209313087437</v>
      </c>
      <c r="J9">
        <f>I9*I9</f>
        <v>0.57609935751891106</v>
      </c>
    </row>
    <row r="10" spans="1:12" ht="16.5" thickBot="1" x14ac:dyDescent="0.3">
      <c r="A10" s="23">
        <v>9</v>
      </c>
      <c r="B10" s="24">
        <v>6696</v>
      </c>
      <c r="C10" s="24">
        <f t="shared" si="0"/>
        <v>3069.6</v>
      </c>
      <c r="D10" s="24">
        <v>18279</v>
      </c>
      <c r="E10" s="24">
        <f t="shared" si="1"/>
        <v>718.40000000000146</v>
      </c>
      <c r="F10" s="24">
        <f t="shared" si="2"/>
        <v>9422444.1600000001</v>
      </c>
      <c r="G10" s="24">
        <f t="shared" si="3"/>
        <v>2205200.6400000043</v>
      </c>
      <c r="H10" s="29">
        <f t="shared" si="4"/>
        <v>29490.326605932925</v>
      </c>
      <c r="J10" t="s">
        <v>31</v>
      </c>
    </row>
    <row r="11" spans="1:12" ht="16.5" thickBot="1" x14ac:dyDescent="0.3">
      <c r="A11" s="23">
        <v>10</v>
      </c>
      <c r="B11" s="24">
        <v>5237</v>
      </c>
      <c r="C11" s="24">
        <f t="shared" si="0"/>
        <v>1610.6</v>
      </c>
      <c r="D11" s="24">
        <v>39689</v>
      </c>
      <c r="E11" s="24">
        <f t="shared" si="1"/>
        <v>22128.400000000001</v>
      </c>
      <c r="F11" s="24">
        <f t="shared" si="2"/>
        <v>2594032.36</v>
      </c>
      <c r="G11" s="24">
        <f t="shared" si="3"/>
        <v>35640001.039999999</v>
      </c>
      <c r="H11" s="29">
        <f t="shared" si="4"/>
        <v>23820.05324195842</v>
      </c>
    </row>
    <row r="12" spans="1:12" ht="16.5" thickBot="1" x14ac:dyDescent="0.3">
      <c r="A12" s="25" t="s">
        <v>24</v>
      </c>
      <c r="B12" s="24">
        <f t="shared" ref="B12:H12" si="5">SUM(B2:B11)</f>
        <v>36264</v>
      </c>
      <c r="C12" s="24">
        <f t="shared" si="5"/>
        <v>0</v>
      </c>
      <c r="D12" s="24">
        <f t="shared" si="5"/>
        <v>175606</v>
      </c>
      <c r="E12" s="24">
        <f t="shared" si="5"/>
        <v>0</v>
      </c>
      <c r="F12" s="26">
        <f t="shared" si="5"/>
        <v>60780446.400000006</v>
      </c>
      <c r="G12" s="27">
        <f t="shared" si="5"/>
        <v>236217783.60000005</v>
      </c>
      <c r="H12" s="29">
        <f t="shared" si="5"/>
        <v>175606</v>
      </c>
      <c r="J12">
        <f>J9/(1-J9)*8</f>
        <v>10.872346956532146</v>
      </c>
      <c r="K12">
        <v>5.12</v>
      </c>
      <c r="L12">
        <f>K12/J12</f>
        <v>0.47091948228564257</v>
      </c>
    </row>
    <row r="13" spans="1:12" ht="16.5" thickBot="1" x14ac:dyDescent="0.3">
      <c r="A13" s="25" t="s">
        <v>25</v>
      </c>
      <c r="B13" s="24">
        <f>AVERAGE(B2:B11)</f>
        <v>3626.4</v>
      </c>
      <c r="C13" s="24"/>
      <c r="D13" s="24">
        <f>AVERAGE(D2:D11)</f>
        <v>17560.599999999999</v>
      </c>
      <c r="E13" s="24"/>
      <c r="F13" s="24"/>
      <c r="G13" s="24"/>
      <c r="H13" s="24">
        <f>H12/10</f>
        <v>17560.599999999999</v>
      </c>
      <c r="J13">
        <v>1</v>
      </c>
    </row>
    <row r="14" spans="1:12" ht="15.75" thickBot="1" x14ac:dyDescent="0.3">
      <c r="J14">
        <v>9</v>
      </c>
    </row>
    <row r="15" spans="1:12" ht="66" customHeight="1" x14ac:dyDescent="0.25">
      <c r="A15" s="66" t="s">
        <v>23</v>
      </c>
      <c r="B15" s="66" t="s">
        <v>28</v>
      </c>
      <c r="C15" s="66" t="s">
        <v>29</v>
      </c>
      <c r="D15" s="66" t="s">
        <v>30</v>
      </c>
    </row>
    <row r="16" spans="1:12" ht="15.75" thickBot="1" x14ac:dyDescent="0.3">
      <c r="A16" s="67"/>
      <c r="B16" s="67"/>
      <c r="C16" s="67"/>
      <c r="D16" s="68"/>
    </row>
    <row r="17" spans="1:4" ht="16.5" thickBot="1" x14ac:dyDescent="0.3">
      <c r="A17" s="23">
        <v>1</v>
      </c>
      <c r="B17" s="24">
        <v>7960</v>
      </c>
      <c r="C17" s="30">
        <v>6824.78</v>
      </c>
      <c r="D17" s="3">
        <f>ABS((B17-C17)/B17*100)</f>
        <v>14.261557788944726</v>
      </c>
    </row>
    <row r="18" spans="1:4" ht="16.5" thickBot="1" x14ac:dyDescent="0.3">
      <c r="A18" s="23">
        <v>2</v>
      </c>
      <c r="B18" s="24">
        <v>42392</v>
      </c>
      <c r="C18" s="30">
        <v>35382.129999999997</v>
      </c>
      <c r="D18" s="3">
        <f t="shared" ref="D18:D26" si="6">ABS((B18-C18)/B18*100)</f>
        <v>16.535832232496702</v>
      </c>
    </row>
    <row r="19" spans="1:4" ht="16.5" thickBot="1" x14ac:dyDescent="0.3">
      <c r="A19" s="23">
        <v>3</v>
      </c>
      <c r="B19" s="24">
        <v>9948</v>
      </c>
      <c r="C19" s="30">
        <v>10718.96</v>
      </c>
      <c r="D19" s="3">
        <f t="shared" si="6"/>
        <v>7.7498994772818577</v>
      </c>
    </row>
    <row r="20" spans="1:4" ht="16.5" thickBot="1" x14ac:dyDescent="0.3">
      <c r="A20" s="23">
        <v>4</v>
      </c>
      <c r="B20" s="24">
        <v>15503</v>
      </c>
      <c r="C20" s="30">
        <v>7924.63</v>
      </c>
      <c r="D20" s="3">
        <f t="shared" si="6"/>
        <v>48.8832484035348</v>
      </c>
    </row>
    <row r="21" spans="1:4" ht="16.5" thickBot="1" x14ac:dyDescent="0.3">
      <c r="A21" s="23">
        <v>5</v>
      </c>
      <c r="B21" s="24">
        <v>9558</v>
      </c>
      <c r="C21" s="30">
        <v>9350.9500000000007</v>
      </c>
      <c r="D21" s="3">
        <f t="shared" si="6"/>
        <v>2.1662481690730204</v>
      </c>
    </row>
    <row r="22" spans="1:4" ht="16.5" thickBot="1" x14ac:dyDescent="0.3">
      <c r="A22" s="23">
        <v>6</v>
      </c>
      <c r="B22" s="24">
        <v>10919</v>
      </c>
      <c r="C22" s="30">
        <v>22782.38</v>
      </c>
      <c r="D22" s="3">
        <f t="shared" si="6"/>
        <v>108.64896052752084</v>
      </c>
    </row>
    <row r="23" spans="1:4" ht="16.5" thickBot="1" x14ac:dyDescent="0.3">
      <c r="A23" s="23">
        <v>7</v>
      </c>
      <c r="B23" s="24">
        <v>2631</v>
      </c>
      <c r="C23" s="30">
        <v>9533.61</v>
      </c>
      <c r="D23" s="3">
        <f t="shared" si="6"/>
        <v>262.35689851767393</v>
      </c>
    </row>
    <row r="24" spans="1:4" ht="16.5" thickBot="1" x14ac:dyDescent="0.3">
      <c r="A24" s="23">
        <v>8</v>
      </c>
      <c r="B24" s="24">
        <v>18727</v>
      </c>
      <c r="C24" s="30">
        <v>19778.189999999999</v>
      </c>
      <c r="D24" s="3">
        <f t="shared" si="6"/>
        <v>5.6132322315373457</v>
      </c>
    </row>
    <row r="25" spans="1:4" ht="16.5" thickBot="1" x14ac:dyDescent="0.3">
      <c r="A25" s="23">
        <v>9</v>
      </c>
      <c r="B25" s="24">
        <v>18279</v>
      </c>
      <c r="C25" s="30">
        <v>29490.33</v>
      </c>
      <c r="D25" s="3">
        <f t="shared" si="6"/>
        <v>61.334482192680142</v>
      </c>
    </row>
    <row r="26" spans="1:4" ht="16.5" thickBot="1" x14ac:dyDescent="0.3">
      <c r="A26" s="23">
        <v>10</v>
      </c>
      <c r="B26" s="24">
        <v>39689</v>
      </c>
      <c r="C26" s="30">
        <v>23820.05</v>
      </c>
      <c r="D26" s="3">
        <f t="shared" si="6"/>
        <v>39.983244727758319</v>
      </c>
    </row>
    <row r="27" spans="1:4" ht="16.5" thickBot="1" x14ac:dyDescent="0.3">
      <c r="A27" s="25" t="s">
        <v>24</v>
      </c>
      <c r="B27" s="24">
        <f>SUM(B17:B26)</f>
        <v>175606</v>
      </c>
      <c r="C27" s="24">
        <f t="shared" ref="C27:D27" si="7">SUM(C17:C26)</f>
        <v>175606.01</v>
      </c>
      <c r="D27" s="24">
        <f t="shared" si="7"/>
        <v>567.53360426850168</v>
      </c>
    </row>
    <row r="28" spans="1:4" ht="16.5" thickBot="1" x14ac:dyDescent="0.3">
      <c r="A28" s="25" t="s">
        <v>25</v>
      </c>
      <c r="B28" s="24">
        <f>AVERAGE(B17:B26)</f>
        <v>17560.599999999999</v>
      </c>
      <c r="C28" s="24">
        <f t="shared" ref="C28:D28" si="8">AVERAGE(C17:C26)</f>
        <v>17560.601000000002</v>
      </c>
      <c r="D28" s="29">
        <f t="shared" si="8"/>
        <v>56.753360426850165</v>
      </c>
    </row>
  </sheetData>
  <mergeCells count="4">
    <mergeCell ref="A15:A16"/>
    <mergeCell ref="B15:B16"/>
    <mergeCell ref="C15:C16"/>
    <mergeCell ref="D15:D16"/>
  </mergeCells>
  <pageMargins left="0.7" right="0.7" top="0.75" bottom="0.75" header="0.3" footer="0.3"/>
  <drawing r:id="rId1"/>
  <legacyDrawing r:id="rId2"/>
  <oleObjects>
    <mc:AlternateContent xmlns:mc="http://schemas.openxmlformats.org/markup-compatibility/2006">
      <mc:Choice Requires="x14">
        <oleObject progId="Equation.3" shapeId="2053" r:id="rId3">
          <objectPr defaultSize="0" autoPict="0" r:id="rId4">
            <anchor moveWithCells="1" sizeWithCells="1">
              <from>
                <xdr:col>2</xdr:col>
                <xdr:colOff>0</xdr:colOff>
                <xdr:row>0</xdr:row>
                <xdr:rowOff>0</xdr:rowOff>
              </from>
              <to>
                <xdr:col>2</xdr:col>
                <xdr:colOff>419100</xdr:colOff>
                <xdr:row>0</xdr:row>
                <xdr:rowOff>323850</xdr:rowOff>
              </to>
            </anchor>
          </objectPr>
        </oleObject>
      </mc:Choice>
      <mc:Fallback>
        <oleObject progId="Equation.3" shapeId="2053" r:id="rId3"/>
      </mc:Fallback>
    </mc:AlternateContent>
    <mc:AlternateContent xmlns:mc="http://schemas.openxmlformats.org/markup-compatibility/2006">
      <mc:Choice Requires="x14">
        <oleObject progId="Equation.3" shapeId="2052" r:id="rId5">
          <objectPr defaultSize="0" autoPict="0" r:id="rId6">
            <anchor moveWithCells="1" sizeWithCells="1">
              <from>
                <xdr:col>4</xdr:col>
                <xdr:colOff>0</xdr:colOff>
                <xdr:row>0</xdr:row>
                <xdr:rowOff>0</xdr:rowOff>
              </from>
              <to>
                <xdr:col>4</xdr:col>
                <xdr:colOff>504825</xdr:colOff>
                <xdr:row>0</xdr:row>
                <xdr:rowOff>333375</xdr:rowOff>
              </to>
            </anchor>
          </objectPr>
        </oleObject>
      </mc:Choice>
      <mc:Fallback>
        <oleObject progId="Equation.3" shapeId="2052" r:id="rId5"/>
      </mc:Fallback>
    </mc:AlternateContent>
    <mc:AlternateContent xmlns:mc="http://schemas.openxmlformats.org/markup-compatibility/2006">
      <mc:Choice Requires="x14">
        <oleObject progId="Equation.3" shapeId="2051" r:id="rId7">
          <objectPr defaultSize="0" autoPict="0" r:id="rId8">
            <anchor moveWithCells="1" sizeWithCells="1">
              <from>
                <xdr:col>5</xdr:col>
                <xdr:colOff>0</xdr:colOff>
                <xdr:row>0</xdr:row>
                <xdr:rowOff>0</xdr:rowOff>
              </from>
              <to>
                <xdr:col>5</xdr:col>
                <xdr:colOff>619125</xdr:colOff>
                <xdr:row>0</xdr:row>
                <xdr:rowOff>438150</xdr:rowOff>
              </to>
            </anchor>
          </objectPr>
        </oleObject>
      </mc:Choice>
      <mc:Fallback>
        <oleObject progId="Equation.3" shapeId="2051" r:id="rId7"/>
      </mc:Fallback>
    </mc:AlternateContent>
    <mc:AlternateContent xmlns:mc="http://schemas.openxmlformats.org/markup-compatibility/2006">
      <mc:Choice Requires="x14">
        <oleObject progId="Equation.3" shapeId="2050" r:id="rId9">
          <objectPr defaultSize="0" autoPict="0" r:id="rId10">
            <anchor moveWithCells="1" sizeWithCells="1">
              <from>
                <xdr:col>5</xdr:col>
                <xdr:colOff>647700</xdr:colOff>
                <xdr:row>0</xdr:row>
                <xdr:rowOff>371475</xdr:rowOff>
              </from>
              <to>
                <xdr:col>7</xdr:col>
                <xdr:colOff>304800</xdr:colOff>
                <xdr:row>0</xdr:row>
                <xdr:rowOff>752475</xdr:rowOff>
              </to>
            </anchor>
          </objectPr>
        </oleObject>
      </mc:Choice>
      <mc:Fallback>
        <oleObject progId="Equation.3" shapeId="2050" r:id="rId9"/>
      </mc:Fallback>
    </mc:AlternateContent>
    <mc:AlternateContent xmlns:mc="http://schemas.openxmlformats.org/markup-compatibility/2006">
      <mc:Choice Requires="x14">
        <oleObject progId="Equation.3" shapeId="2049" r:id="rId11">
          <objectPr defaultSize="0" autoPict="0" r:id="rId12">
            <anchor moveWithCells="1" sizeWithCells="1">
              <from>
                <xdr:col>7</xdr:col>
                <xdr:colOff>285750</xdr:colOff>
                <xdr:row>0</xdr:row>
                <xdr:rowOff>28575</xdr:rowOff>
              </from>
              <to>
                <xdr:col>7</xdr:col>
                <xdr:colOff>485775</xdr:colOff>
                <xdr:row>0</xdr:row>
                <xdr:rowOff>333375</xdr:rowOff>
              </to>
            </anchor>
          </objectPr>
        </oleObject>
      </mc:Choice>
      <mc:Fallback>
        <oleObject progId="Equation.3" shapeId="2049" r:id="rId11"/>
      </mc:Fallback>
    </mc:AlternateContent>
    <mc:AlternateContent xmlns:mc="http://schemas.openxmlformats.org/markup-compatibility/2006">
      <mc:Choice Requires="x14">
        <oleObject progId="Equation.3" shapeId="2054" r:id="rId13">
          <objectPr defaultSize="0" autoPict="0" r:id="rId14">
            <anchor moveWithCells="1" sizeWithCells="1">
              <from>
                <xdr:col>8</xdr:col>
                <xdr:colOff>104775</xdr:colOff>
                <xdr:row>0</xdr:row>
                <xdr:rowOff>95250</xdr:rowOff>
              </from>
              <to>
                <xdr:col>11</xdr:col>
                <xdr:colOff>381000</xdr:colOff>
                <xdr:row>1</xdr:row>
                <xdr:rowOff>19050</xdr:rowOff>
              </to>
            </anchor>
          </objectPr>
        </oleObject>
      </mc:Choice>
      <mc:Fallback>
        <oleObject progId="Equation.3" shapeId="2054" r:id="rId13"/>
      </mc:Fallback>
    </mc:AlternateContent>
    <mc:AlternateContent xmlns:mc="http://schemas.openxmlformats.org/markup-compatibility/2006">
      <mc:Choice Requires="x14">
        <oleObject progId="Equation.3" shapeId="2055" r:id="rId15">
          <objectPr defaultSize="0" autoPict="0" r:id="rId16">
            <anchor moveWithCells="1" sizeWithCells="1">
              <from>
                <xdr:col>8</xdr:col>
                <xdr:colOff>0</xdr:colOff>
                <xdr:row>3</xdr:row>
                <xdr:rowOff>0</xdr:rowOff>
              </from>
              <to>
                <xdr:col>9</xdr:col>
                <xdr:colOff>190500</xdr:colOff>
                <xdr:row>4</xdr:row>
                <xdr:rowOff>114300</xdr:rowOff>
              </to>
            </anchor>
          </objectPr>
        </oleObject>
      </mc:Choice>
      <mc:Fallback>
        <oleObject progId="Equation.3" shapeId="2055" r:id="rId15"/>
      </mc:Fallback>
    </mc:AlternateContent>
    <mc:AlternateContent xmlns:mc="http://schemas.openxmlformats.org/markup-compatibility/2006">
      <mc:Choice Requires="x14">
        <oleObject progId="Equation.3" shapeId="2056" r:id="rId17">
          <objectPr defaultSize="0" autoPict="0" r:id="rId12">
            <anchor moveWithCells="1" sizeWithCells="1">
              <from>
                <xdr:col>2</xdr:col>
                <xdr:colOff>0</xdr:colOff>
                <xdr:row>15</xdr:row>
                <xdr:rowOff>0</xdr:rowOff>
              </from>
              <to>
                <xdr:col>2</xdr:col>
                <xdr:colOff>200025</xdr:colOff>
                <xdr:row>16</xdr:row>
                <xdr:rowOff>104775</xdr:rowOff>
              </to>
            </anchor>
          </objectPr>
        </oleObject>
      </mc:Choice>
      <mc:Fallback>
        <oleObject progId="Equation.3" shapeId="2056" r:id="rId17"/>
      </mc:Fallback>
    </mc:AlternateContent>
    <mc:AlternateContent xmlns:mc="http://schemas.openxmlformats.org/markup-compatibility/2006">
      <mc:Choice Requires="x14">
        <oleObject progId="Equation.3" shapeId="2057" r:id="rId18">
          <objectPr defaultSize="0" autoPict="0" r:id="rId19">
            <anchor moveWithCells="1" sizeWithCells="1">
              <from>
                <xdr:col>4</xdr:col>
                <xdr:colOff>0</xdr:colOff>
                <xdr:row>14</xdr:row>
                <xdr:rowOff>0</xdr:rowOff>
              </from>
              <to>
                <xdr:col>6</xdr:col>
                <xdr:colOff>57150</xdr:colOff>
                <xdr:row>14</xdr:row>
                <xdr:rowOff>581025</xdr:rowOff>
              </to>
            </anchor>
          </objectPr>
        </oleObject>
      </mc:Choice>
      <mc:Fallback>
        <oleObject progId="Equation.3" shapeId="2057" r:id="rId18"/>
      </mc:Fallback>
    </mc:AlternateContent>
    <mc:AlternateContent xmlns:mc="http://schemas.openxmlformats.org/markup-compatibility/2006">
      <mc:Choice Requires="x14">
        <oleObject progId="Equation.3" shapeId="2058" r:id="rId20">
          <objectPr defaultSize="0" autoPict="0" r:id="rId21">
            <anchor moveWithCells="1" sizeWithCells="1">
              <from>
                <xdr:col>10</xdr:col>
                <xdr:colOff>0</xdr:colOff>
                <xdr:row>9</xdr:row>
                <xdr:rowOff>0</xdr:rowOff>
              </from>
              <to>
                <xdr:col>12</xdr:col>
                <xdr:colOff>285750</xdr:colOff>
                <xdr:row>11</xdr:row>
                <xdr:rowOff>38100</xdr:rowOff>
              </to>
            </anchor>
          </objectPr>
        </oleObject>
      </mc:Choice>
      <mc:Fallback>
        <oleObject progId="Equation.3" shapeId="2058" r:id="rId20"/>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
  <sheetViews>
    <sheetView topLeftCell="H1" zoomScale="160" zoomScaleNormal="160" workbookViewId="0">
      <selection activeCell="Q3" sqref="Q3:Q14"/>
    </sheetView>
  </sheetViews>
  <sheetFormatPr defaultRowHeight="15" x14ac:dyDescent="0.25"/>
  <cols>
    <col min="1" max="1" width="14.7109375" customWidth="1"/>
    <col min="2" max="2" width="14.28515625" hidden="1" customWidth="1"/>
    <col min="3" max="3" width="13.42578125" hidden="1" customWidth="1"/>
    <col min="6" max="6" width="17.140625" customWidth="1"/>
    <col min="7" max="7" width="15.5703125" customWidth="1"/>
    <col min="8" max="8" width="13.7109375" customWidth="1"/>
    <col min="9" max="9" width="12.85546875" bestFit="1" customWidth="1"/>
    <col min="10" max="10" width="14.85546875" customWidth="1"/>
    <col min="11" max="11" width="22.42578125" customWidth="1"/>
    <col min="12" max="12" width="11.42578125" customWidth="1"/>
    <col min="13" max="13" width="14.5703125" customWidth="1"/>
    <col min="16" max="16" width="11.140625" customWidth="1"/>
    <col min="17" max="17" width="10.7109375" customWidth="1"/>
    <col min="18" max="18" width="13.28515625" bestFit="1" customWidth="1"/>
  </cols>
  <sheetData>
    <row r="1" spans="1:19" ht="81.75" customHeight="1" thickBot="1" x14ac:dyDescent="0.3">
      <c r="A1" s="38"/>
      <c r="B1" s="21" t="s">
        <v>45</v>
      </c>
      <c r="C1" s="21" t="s">
        <v>46</v>
      </c>
      <c r="E1" s="40" t="s">
        <v>23</v>
      </c>
      <c r="F1" s="43" t="s">
        <v>45</v>
      </c>
      <c r="G1" s="45"/>
      <c r="H1" s="43" t="s">
        <v>46</v>
      </c>
      <c r="I1" s="45"/>
      <c r="J1" s="51"/>
      <c r="K1" s="50"/>
      <c r="L1" s="46"/>
      <c r="M1" s="1"/>
      <c r="O1" s="61" t="s">
        <v>23</v>
      </c>
      <c r="P1" s="61" t="s">
        <v>48</v>
      </c>
      <c r="Q1" s="61" t="s">
        <v>29</v>
      </c>
      <c r="R1" s="61" t="s">
        <v>30</v>
      </c>
    </row>
    <row r="2" spans="1:19" ht="16.5" thickBot="1" x14ac:dyDescent="0.3">
      <c r="A2" s="39">
        <v>1</v>
      </c>
      <c r="B2" s="44">
        <v>43</v>
      </c>
      <c r="C2" s="24">
        <v>4.8</v>
      </c>
      <c r="E2" s="40">
        <v>1</v>
      </c>
      <c r="F2" s="44">
        <v>43</v>
      </c>
      <c r="G2" s="40">
        <f>F2-$F$13</f>
        <v>-47</v>
      </c>
      <c r="H2" s="40">
        <v>4.8</v>
      </c>
      <c r="I2" s="40">
        <f>H2-$H$13</f>
        <v>-2.6999999999999984</v>
      </c>
      <c r="J2" s="40">
        <f>G2*G2</f>
        <v>2209</v>
      </c>
      <c r="K2" s="40">
        <f>G2*I2</f>
        <v>126.89999999999992</v>
      </c>
      <c r="L2" s="53">
        <f>J16+J15*F2</f>
        <v>8.8303007683426866</v>
      </c>
      <c r="M2" s="1">
        <f>I2*I2</f>
        <v>7.2899999999999912</v>
      </c>
      <c r="O2" s="61"/>
      <c r="P2" s="61"/>
      <c r="Q2" s="61"/>
      <c r="R2" s="61"/>
    </row>
    <row r="3" spans="1:19" ht="16.5" thickBot="1" x14ac:dyDescent="0.3">
      <c r="A3" s="39">
        <v>2</v>
      </c>
      <c r="B3" s="44">
        <v>39</v>
      </c>
      <c r="C3" s="24">
        <v>8.4</v>
      </c>
      <c r="E3" s="40">
        <v>2</v>
      </c>
      <c r="F3" s="44">
        <v>39</v>
      </c>
      <c r="G3" s="40">
        <f t="shared" ref="G3:G11" si="0">F3-$F$13</f>
        <v>-51</v>
      </c>
      <c r="H3" s="40">
        <v>8.4</v>
      </c>
      <c r="I3" s="40">
        <f t="shared" ref="I3:I11" si="1">H3-$H$13</f>
        <v>0.90000000000000213</v>
      </c>
      <c r="J3" s="40">
        <f t="shared" ref="J3:J11" si="2">G3*G3</f>
        <v>2601</v>
      </c>
      <c r="K3" s="40">
        <f t="shared" ref="K3:K11" si="3">G3*I3</f>
        <v>-45.900000000000105</v>
      </c>
      <c r="L3" s="47">
        <f>$K$16+$K$15*F3</f>
        <v>8.9435178550101497</v>
      </c>
      <c r="M3" s="1">
        <f t="shared" ref="M3:M11" si="4">I3*I3</f>
        <v>0.81000000000000383</v>
      </c>
      <c r="O3" s="40">
        <v>1</v>
      </c>
      <c r="P3" s="40">
        <v>4.8</v>
      </c>
      <c r="Q3" s="58">
        <f>L2</f>
        <v>8.8303007683426866</v>
      </c>
      <c r="R3" s="58">
        <f>ABS((P3-Q3)/P3*100)</f>
        <v>83.964599340472645</v>
      </c>
      <c r="S3" s="28">
        <f>ABS((P3-Q3)/P3*100)</f>
        <v>83.964599340472645</v>
      </c>
    </row>
    <row r="4" spans="1:19" ht="16.5" thickBot="1" x14ac:dyDescent="0.3">
      <c r="A4" s="39">
        <v>3</v>
      </c>
      <c r="B4" s="44">
        <v>33</v>
      </c>
      <c r="C4" s="24">
        <v>10.36</v>
      </c>
      <c r="E4" s="40">
        <v>3</v>
      </c>
      <c r="F4" s="44">
        <v>33</v>
      </c>
      <c r="G4" s="40">
        <f t="shared" si="0"/>
        <v>-57</v>
      </c>
      <c r="H4" s="40">
        <v>10.36</v>
      </c>
      <c r="I4" s="40">
        <f t="shared" si="1"/>
        <v>2.8600000000000012</v>
      </c>
      <c r="J4" s="40">
        <f t="shared" si="2"/>
        <v>3249</v>
      </c>
      <c r="K4" s="40">
        <f t="shared" si="3"/>
        <v>-163.02000000000007</v>
      </c>
      <c r="L4" s="47">
        <f t="shared" ref="L4:L11" si="5">$K$16+$K$15*F4</f>
        <v>9.1133434850113435</v>
      </c>
      <c r="M4" s="1">
        <f t="shared" si="4"/>
        <v>8.1796000000000078</v>
      </c>
      <c r="O4" s="40">
        <v>2</v>
      </c>
      <c r="P4" s="40">
        <v>8.4</v>
      </c>
      <c r="Q4" s="58">
        <f>L3</f>
        <v>8.9435178550101497</v>
      </c>
      <c r="R4" s="58">
        <f>ABS((P4-Q4)/P4*100)</f>
        <v>6.4704506548827299</v>
      </c>
      <c r="S4" s="28">
        <f t="shared" ref="S4:S12" si="6">ABS((P4-Q4)/P4*100)</f>
        <v>6.4704506548827299</v>
      </c>
    </row>
    <row r="5" spans="1:19" ht="16.5" thickBot="1" x14ac:dyDescent="0.3">
      <c r="A5" s="39">
        <v>4</v>
      </c>
      <c r="B5" s="44">
        <v>73</v>
      </c>
      <c r="C5" s="24">
        <v>9.94</v>
      </c>
      <c r="E5" s="40">
        <v>4</v>
      </c>
      <c r="F5" s="44">
        <v>73</v>
      </c>
      <c r="G5" s="40">
        <f t="shared" si="0"/>
        <v>-17</v>
      </c>
      <c r="H5" s="40">
        <v>9.94</v>
      </c>
      <c r="I5" s="40">
        <f t="shared" si="1"/>
        <v>2.4400000000000013</v>
      </c>
      <c r="J5" s="40">
        <f t="shared" si="2"/>
        <v>289</v>
      </c>
      <c r="K5" s="40">
        <f t="shared" si="3"/>
        <v>-41.480000000000018</v>
      </c>
      <c r="L5" s="47">
        <f t="shared" si="5"/>
        <v>7.9811726183367142</v>
      </c>
      <c r="M5" s="1">
        <f t="shared" si="4"/>
        <v>5.953600000000006</v>
      </c>
      <c r="O5" s="40">
        <v>3</v>
      </c>
      <c r="P5" s="40">
        <v>10.36</v>
      </c>
      <c r="Q5" s="58">
        <f t="shared" ref="Q5:Q12" si="7">L4</f>
        <v>9.1133434850113435</v>
      </c>
      <c r="R5" s="58">
        <f t="shared" ref="R5:R12" si="8">ABS((P5-Q5)/P5*100)</f>
        <v>12.033364044292046</v>
      </c>
      <c r="S5" s="28">
        <f t="shared" si="6"/>
        <v>12.033364044292046</v>
      </c>
    </row>
    <row r="6" spans="1:19" ht="16.5" thickBot="1" x14ac:dyDescent="0.3">
      <c r="A6" s="39">
        <v>5</v>
      </c>
      <c r="B6" s="44">
        <v>27</v>
      </c>
      <c r="C6" s="24">
        <v>9.6</v>
      </c>
      <c r="E6" s="40">
        <v>5</v>
      </c>
      <c r="F6" s="44">
        <v>27</v>
      </c>
      <c r="G6" s="40">
        <f t="shared" si="0"/>
        <v>-63</v>
      </c>
      <c r="H6" s="40">
        <v>9.6</v>
      </c>
      <c r="I6" s="40">
        <f t="shared" si="1"/>
        <v>2.1000000000000014</v>
      </c>
      <c r="J6" s="40">
        <f t="shared" si="2"/>
        <v>3969</v>
      </c>
      <c r="K6" s="40">
        <f t="shared" si="3"/>
        <v>-132.3000000000001</v>
      </c>
      <c r="L6" s="47">
        <f t="shared" si="5"/>
        <v>9.2831691150125373</v>
      </c>
      <c r="M6" s="1">
        <f t="shared" si="4"/>
        <v>4.4100000000000064</v>
      </c>
      <c r="O6" s="40">
        <v>4</v>
      </c>
      <c r="P6" s="40">
        <v>9.94</v>
      </c>
      <c r="Q6" s="58">
        <f t="shared" si="7"/>
        <v>7.9811726183367142</v>
      </c>
      <c r="R6" s="58">
        <f t="shared" si="8"/>
        <v>19.706512893996837</v>
      </c>
      <c r="S6" s="28">
        <f t="shared" si="6"/>
        <v>19.706512893996837</v>
      </c>
    </row>
    <row r="7" spans="1:19" ht="16.5" thickBot="1" x14ac:dyDescent="0.3">
      <c r="A7" s="39">
        <v>6</v>
      </c>
      <c r="B7" s="44">
        <v>23</v>
      </c>
      <c r="C7" s="24">
        <v>12.5</v>
      </c>
      <c r="E7" s="40">
        <v>6</v>
      </c>
      <c r="F7" s="44">
        <v>23</v>
      </c>
      <c r="G7" s="40">
        <f t="shared" si="0"/>
        <v>-67</v>
      </c>
      <c r="H7" s="40">
        <v>12.5</v>
      </c>
      <c r="I7" s="40">
        <f t="shared" si="1"/>
        <v>5.0000000000000018</v>
      </c>
      <c r="J7" s="40">
        <f t="shared" si="2"/>
        <v>4489</v>
      </c>
      <c r="K7" s="40">
        <f t="shared" si="3"/>
        <v>-335.00000000000011</v>
      </c>
      <c r="L7" s="47">
        <f t="shared" si="5"/>
        <v>9.3963862016800004</v>
      </c>
      <c r="M7" s="1">
        <f t="shared" si="4"/>
        <v>25.000000000000018</v>
      </c>
      <c r="O7" s="40">
        <v>5</v>
      </c>
      <c r="P7" s="40">
        <v>9.6</v>
      </c>
      <c r="Q7" s="58">
        <f t="shared" si="7"/>
        <v>9.2831691150125373</v>
      </c>
      <c r="R7" s="58">
        <f t="shared" si="8"/>
        <v>3.3003217186193998</v>
      </c>
      <c r="S7" s="28">
        <f t="shared" si="6"/>
        <v>3.3003217186193998</v>
      </c>
    </row>
    <row r="8" spans="1:19" ht="16.5" thickBot="1" x14ac:dyDescent="0.3">
      <c r="A8" s="39">
        <v>7</v>
      </c>
      <c r="B8" s="44">
        <v>50</v>
      </c>
      <c r="C8" s="24">
        <v>8.1999999999999993</v>
      </c>
      <c r="E8" s="40">
        <v>7</v>
      </c>
      <c r="F8" s="44">
        <v>50</v>
      </c>
      <c r="G8" s="40">
        <f t="shared" si="0"/>
        <v>-40</v>
      </c>
      <c r="H8" s="40">
        <v>8.1999999999999993</v>
      </c>
      <c r="I8" s="40">
        <f t="shared" si="1"/>
        <v>0.70000000000000107</v>
      </c>
      <c r="J8" s="40">
        <f t="shared" si="2"/>
        <v>1600</v>
      </c>
      <c r="K8" s="40">
        <f t="shared" si="3"/>
        <v>-28.000000000000043</v>
      </c>
      <c r="L8" s="47">
        <f t="shared" si="5"/>
        <v>8.6321708666746257</v>
      </c>
      <c r="M8" s="1">
        <f t="shared" si="4"/>
        <v>0.49000000000000149</v>
      </c>
      <c r="O8" s="40">
        <v>6</v>
      </c>
      <c r="P8" s="40">
        <v>12.5</v>
      </c>
      <c r="Q8" s="58">
        <f t="shared" si="7"/>
        <v>9.3963862016800004</v>
      </c>
      <c r="R8" s="58">
        <f t="shared" si="8"/>
        <v>24.828910386559997</v>
      </c>
      <c r="S8" s="28">
        <f t="shared" si="6"/>
        <v>24.828910386559997</v>
      </c>
    </row>
    <row r="9" spans="1:19" ht="16.5" thickBot="1" x14ac:dyDescent="0.3">
      <c r="A9" s="39">
        <v>8</v>
      </c>
      <c r="B9" s="44">
        <v>39</v>
      </c>
      <c r="C9" s="24">
        <v>7.6</v>
      </c>
      <c r="E9" s="40">
        <v>8</v>
      </c>
      <c r="F9" s="44">
        <v>39</v>
      </c>
      <c r="G9" s="40">
        <f t="shared" si="0"/>
        <v>-51</v>
      </c>
      <c r="H9" s="40">
        <v>7.6</v>
      </c>
      <c r="I9" s="40">
        <f t="shared" si="1"/>
        <v>0.10000000000000142</v>
      </c>
      <c r="J9" s="40">
        <f t="shared" si="2"/>
        <v>2601</v>
      </c>
      <c r="K9" s="40">
        <f t="shared" si="3"/>
        <v>-5.1000000000000725</v>
      </c>
      <c r="L9" s="47">
        <f t="shared" si="5"/>
        <v>8.9435178550101497</v>
      </c>
      <c r="M9" s="1">
        <f t="shared" si="4"/>
        <v>1.0000000000000285E-2</v>
      </c>
      <c r="O9" s="40">
        <v>7</v>
      </c>
      <c r="P9" s="40">
        <v>8.1999999999999993</v>
      </c>
      <c r="Q9" s="58">
        <f t="shared" si="7"/>
        <v>8.6321708666746257</v>
      </c>
      <c r="R9" s="58">
        <f t="shared" si="8"/>
        <v>5.2703764228612986</v>
      </c>
      <c r="S9" s="28">
        <f t="shared" si="6"/>
        <v>5.2703764228612986</v>
      </c>
    </row>
    <row r="10" spans="1:19" ht="16.5" thickBot="1" x14ac:dyDescent="0.3">
      <c r="A10" s="39">
        <v>9</v>
      </c>
      <c r="B10" s="44">
        <v>320</v>
      </c>
      <c r="C10" s="24">
        <v>2.1</v>
      </c>
      <c r="E10" s="40">
        <v>9</v>
      </c>
      <c r="F10" s="44">
        <v>320</v>
      </c>
      <c r="G10" s="40">
        <f t="shared" si="0"/>
        <v>230</v>
      </c>
      <c r="H10" s="40">
        <v>2.1</v>
      </c>
      <c r="I10" s="40">
        <f t="shared" si="1"/>
        <v>-5.3999999999999986</v>
      </c>
      <c r="J10" s="40">
        <f t="shared" si="2"/>
        <v>52900</v>
      </c>
      <c r="K10" s="40">
        <f t="shared" si="3"/>
        <v>-1241.9999999999998</v>
      </c>
      <c r="L10" s="47">
        <f t="shared" si="5"/>
        <v>0.99001751662088289</v>
      </c>
      <c r="M10" s="1">
        <f t="shared" si="4"/>
        <v>29.159999999999986</v>
      </c>
      <c r="O10" s="40">
        <v>8</v>
      </c>
      <c r="P10" s="40">
        <v>7.6</v>
      </c>
      <c r="Q10" s="58">
        <f t="shared" si="7"/>
        <v>8.9435178550101497</v>
      </c>
      <c r="R10" s="58">
        <f t="shared" si="8"/>
        <v>17.677866513291448</v>
      </c>
      <c r="S10" s="28">
        <f t="shared" si="6"/>
        <v>17.677866513291448</v>
      </c>
    </row>
    <row r="11" spans="1:19" ht="16.5" thickBot="1" x14ac:dyDescent="0.3">
      <c r="A11" s="39">
        <v>10</v>
      </c>
      <c r="B11" s="44">
        <v>253</v>
      </c>
      <c r="C11" s="24">
        <v>1.5</v>
      </c>
      <c r="E11" s="40">
        <v>10</v>
      </c>
      <c r="F11" s="44">
        <v>253</v>
      </c>
      <c r="G11" s="40">
        <f t="shared" si="0"/>
        <v>163</v>
      </c>
      <c r="H11" s="40">
        <v>1.5</v>
      </c>
      <c r="I11" s="40">
        <f t="shared" si="1"/>
        <v>-5.9999999999999982</v>
      </c>
      <c r="J11" s="40">
        <f t="shared" si="2"/>
        <v>26569</v>
      </c>
      <c r="K11" s="40">
        <f t="shared" si="3"/>
        <v>-977.99999999999966</v>
      </c>
      <c r="L11" s="47">
        <f t="shared" si="5"/>
        <v>2.8864037183008859</v>
      </c>
      <c r="M11" s="1">
        <f t="shared" si="4"/>
        <v>35.999999999999979</v>
      </c>
      <c r="O11" s="40">
        <v>9</v>
      </c>
      <c r="P11" s="40">
        <v>2.1</v>
      </c>
      <c r="Q11" s="58">
        <f t="shared" si="7"/>
        <v>0.99001751662088289</v>
      </c>
      <c r="R11" s="58">
        <f t="shared" si="8"/>
        <v>52.85630873233891</v>
      </c>
      <c r="S11" s="28">
        <f t="shared" si="6"/>
        <v>52.85630873233891</v>
      </c>
    </row>
    <row r="12" spans="1:19" ht="15.75" x14ac:dyDescent="0.25">
      <c r="E12" s="41" t="s">
        <v>24</v>
      </c>
      <c r="F12" s="40">
        <f t="shared" ref="F12:M12" si="9">SUM(F2:F11)</f>
        <v>900</v>
      </c>
      <c r="G12" s="40">
        <f t="shared" si="9"/>
        <v>0</v>
      </c>
      <c r="H12" s="54">
        <f t="shared" si="9"/>
        <v>74.999999999999986</v>
      </c>
      <c r="I12" s="47">
        <f t="shared" si="9"/>
        <v>1.4210854715202004E-14</v>
      </c>
      <c r="J12" s="49">
        <f t="shared" si="9"/>
        <v>100476</v>
      </c>
      <c r="K12" s="48">
        <f t="shared" si="9"/>
        <v>-2843.8999999999996</v>
      </c>
      <c r="L12" s="55">
        <f t="shared" si="9"/>
        <v>74.999999999999972</v>
      </c>
      <c r="M12" s="56">
        <f t="shared" si="9"/>
        <v>117.3032</v>
      </c>
      <c r="O12" s="40">
        <v>10</v>
      </c>
      <c r="P12" s="40">
        <v>1.5</v>
      </c>
      <c r="Q12" s="58">
        <f t="shared" si="7"/>
        <v>2.8864037183008859</v>
      </c>
      <c r="R12" s="58">
        <f t="shared" si="8"/>
        <v>92.426914553392393</v>
      </c>
      <c r="S12" s="28">
        <f t="shared" si="6"/>
        <v>92.426914553392393</v>
      </c>
    </row>
    <row r="13" spans="1:19" ht="15.75" x14ac:dyDescent="0.25">
      <c r="E13" s="41" t="s">
        <v>25</v>
      </c>
      <c r="F13" s="40">
        <f>F12/10</f>
        <v>90</v>
      </c>
      <c r="G13" s="40"/>
      <c r="H13" s="54">
        <f>AVERAGE(H2:H11)</f>
        <v>7.4999999999999982</v>
      </c>
      <c r="I13" s="40"/>
      <c r="J13" s="40"/>
      <c r="K13" s="40"/>
      <c r="L13" s="54">
        <f>L12/10</f>
        <v>7.4999999999999973</v>
      </c>
      <c r="M13" s="1"/>
      <c r="O13" s="41" t="s">
        <v>24</v>
      </c>
      <c r="P13" s="40">
        <f>SUM(P3:P12)</f>
        <v>74.999999999999986</v>
      </c>
      <c r="Q13" s="58">
        <f>SUM(Q3:Q12)</f>
        <v>74.999999999999972</v>
      </c>
      <c r="R13" s="58">
        <f>SUM(R3:R12)</f>
        <v>318.53562526070772</v>
      </c>
      <c r="S13" s="28">
        <f>SUM(S3:S12)</f>
        <v>318.53562526070772</v>
      </c>
    </row>
    <row r="14" spans="1:19" ht="15.75" x14ac:dyDescent="0.25">
      <c r="O14" s="41" t="s">
        <v>25</v>
      </c>
      <c r="P14" s="40">
        <f>P13/10</f>
        <v>7.4999999999999982</v>
      </c>
      <c r="Q14" s="40">
        <f>Q13/10</f>
        <v>7.4999999999999973</v>
      </c>
      <c r="R14" s="47">
        <f>R13/10</f>
        <v>31.853562526070771</v>
      </c>
      <c r="S14" s="28">
        <f>S13/10</f>
        <v>31.853562526070771</v>
      </c>
    </row>
    <row r="15" spans="1:19" x14ac:dyDescent="0.25">
      <c r="I15" t="s">
        <v>12</v>
      </c>
      <c r="J15" s="52">
        <f>K12/J12</f>
        <v>-2.8304271666865714E-2</v>
      </c>
      <c r="K15" s="52">
        <f>K12/J12</f>
        <v>-2.8304271666865714E-2</v>
      </c>
      <c r="L15" t="s">
        <v>47</v>
      </c>
      <c r="M15" s="17">
        <f>K12/SQRT(J12*M12)</f>
        <v>-0.82837736356938041</v>
      </c>
    </row>
    <row r="16" spans="1:19" ht="21" x14ac:dyDescent="0.35">
      <c r="I16" t="s">
        <v>11</v>
      </c>
      <c r="J16" s="28">
        <f>H13-J15*F13</f>
        <v>10.047384450017912</v>
      </c>
      <c r="K16" s="28">
        <f>H13-K15*F13</f>
        <v>10.047384450017912</v>
      </c>
      <c r="M16" s="57">
        <f>K12/SQRT(J12*M12)</f>
        <v>-0.82837736356938041</v>
      </c>
      <c r="N16" s="60">
        <f>M16*M16</f>
        <v>0.68620905647415742</v>
      </c>
      <c r="O16" t="s">
        <v>49</v>
      </c>
      <c r="P16" s="59">
        <f>N16/(1-N16)*8</f>
        <v>17.494680981260224</v>
      </c>
    </row>
    <row r="18" spans="14:15" x14ac:dyDescent="0.25">
      <c r="N18">
        <f>N16/(1-N16)*8</f>
        <v>17.494680981260224</v>
      </c>
      <c r="O18">
        <v>5.12</v>
      </c>
    </row>
  </sheetData>
  <mergeCells count="4">
    <mergeCell ref="O1:O2"/>
    <mergeCell ref="P1:P2"/>
    <mergeCell ref="Q1:Q2"/>
    <mergeCell ref="R1:R2"/>
  </mergeCells>
  <pageMargins left="0.7" right="0.7" top="0.75" bottom="0.75" header="0.3" footer="0.3"/>
  <drawing r:id="rId1"/>
  <legacyDrawing r:id="rId2"/>
  <oleObjects>
    <mc:AlternateContent xmlns:mc="http://schemas.openxmlformats.org/markup-compatibility/2006">
      <mc:Choice Requires="x14">
        <oleObject progId="Equation.3" shapeId="4101" r:id="rId3">
          <objectPr defaultSize="0" autoPict="0" r:id="rId4">
            <anchor moveWithCells="1" sizeWithCells="1">
              <from>
                <xdr:col>6</xdr:col>
                <xdr:colOff>257175</xdr:colOff>
                <xdr:row>0</xdr:row>
                <xdr:rowOff>447675</xdr:rowOff>
              </from>
              <to>
                <xdr:col>6</xdr:col>
                <xdr:colOff>666750</xdr:colOff>
                <xdr:row>0</xdr:row>
                <xdr:rowOff>762000</xdr:rowOff>
              </to>
            </anchor>
          </objectPr>
        </oleObject>
      </mc:Choice>
      <mc:Fallback>
        <oleObject progId="Equation.3" shapeId="4101" r:id="rId3"/>
      </mc:Fallback>
    </mc:AlternateContent>
    <mc:AlternateContent xmlns:mc="http://schemas.openxmlformats.org/markup-compatibility/2006">
      <mc:Choice Requires="x14">
        <oleObject progId="Equation.3" shapeId="4100" r:id="rId5">
          <objectPr defaultSize="0" autoPict="0" r:id="rId6">
            <anchor moveWithCells="1" sizeWithCells="1">
              <from>
                <xdr:col>8</xdr:col>
                <xdr:colOff>28575</xdr:colOff>
                <xdr:row>0</xdr:row>
                <xdr:rowOff>333375</xdr:rowOff>
              </from>
              <to>
                <xdr:col>8</xdr:col>
                <xdr:colOff>533400</xdr:colOff>
                <xdr:row>0</xdr:row>
                <xdr:rowOff>666750</xdr:rowOff>
              </to>
            </anchor>
          </objectPr>
        </oleObject>
      </mc:Choice>
      <mc:Fallback>
        <oleObject progId="Equation.3" shapeId="4100" r:id="rId5"/>
      </mc:Fallback>
    </mc:AlternateContent>
    <mc:AlternateContent xmlns:mc="http://schemas.openxmlformats.org/markup-compatibility/2006">
      <mc:Choice Requires="x14">
        <oleObject progId="Equation.3" shapeId="4099" r:id="rId7">
          <objectPr defaultSize="0" autoPict="0" r:id="rId8">
            <anchor moveWithCells="1" sizeWithCells="1">
              <from>
                <xdr:col>9</xdr:col>
                <xdr:colOff>104775</xdr:colOff>
                <xdr:row>0</xdr:row>
                <xdr:rowOff>228600</xdr:rowOff>
              </from>
              <to>
                <xdr:col>9</xdr:col>
                <xdr:colOff>876300</xdr:colOff>
                <xdr:row>0</xdr:row>
                <xdr:rowOff>771525</xdr:rowOff>
              </to>
            </anchor>
          </objectPr>
        </oleObject>
      </mc:Choice>
      <mc:Fallback>
        <oleObject progId="Equation.3" shapeId="4099" r:id="rId7"/>
      </mc:Fallback>
    </mc:AlternateContent>
    <mc:AlternateContent xmlns:mc="http://schemas.openxmlformats.org/markup-compatibility/2006">
      <mc:Choice Requires="x14">
        <oleObject progId="Equation.3" shapeId="4098" r:id="rId9">
          <objectPr defaultSize="0" autoPict="0" r:id="rId10">
            <anchor moveWithCells="1" sizeWithCells="1">
              <from>
                <xdr:col>10</xdr:col>
                <xdr:colOff>152400</xdr:colOff>
                <xdr:row>0</xdr:row>
                <xdr:rowOff>304800</xdr:rowOff>
              </from>
              <to>
                <xdr:col>10</xdr:col>
                <xdr:colOff>1400175</xdr:colOff>
                <xdr:row>0</xdr:row>
                <xdr:rowOff>742950</xdr:rowOff>
              </to>
            </anchor>
          </objectPr>
        </oleObject>
      </mc:Choice>
      <mc:Fallback>
        <oleObject progId="Equation.3" shapeId="4098" r:id="rId9"/>
      </mc:Fallback>
    </mc:AlternateContent>
    <mc:AlternateContent xmlns:mc="http://schemas.openxmlformats.org/markup-compatibility/2006">
      <mc:Choice Requires="x14">
        <oleObject progId="Equation.3" shapeId="4097" r:id="rId11">
          <objectPr defaultSize="0" autoPict="0" r:id="rId12">
            <anchor moveWithCells="1" sizeWithCells="1">
              <from>
                <xdr:col>11</xdr:col>
                <xdr:colOff>304800</xdr:colOff>
                <xdr:row>0</xdr:row>
                <xdr:rowOff>342900</xdr:rowOff>
              </from>
              <to>
                <xdr:col>11</xdr:col>
                <xdr:colOff>504825</xdr:colOff>
                <xdr:row>0</xdr:row>
                <xdr:rowOff>657225</xdr:rowOff>
              </to>
            </anchor>
          </objectPr>
        </oleObject>
      </mc:Choice>
      <mc:Fallback>
        <oleObject progId="Equation.3" shapeId="4097" r:id="rId11"/>
      </mc:Fallback>
    </mc:AlternateContent>
    <mc:AlternateContent xmlns:mc="http://schemas.openxmlformats.org/markup-compatibility/2006">
      <mc:Choice Requires="x14">
        <oleObject progId="Equation.3" shapeId="4102" r:id="rId13">
          <objectPr defaultSize="0" autoPict="0" r:id="rId14">
            <anchor moveWithCells="1" sizeWithCells="1">
              <from>
                <xdr:col>4</xdr:col>
                <xdr:colOff>142875</xdr:colOff>
                <xdr:row>16</xdr:row>
                <xdr:rowOff>76200</xdr:rowOff>
              </from>
              <to>
                <xdr:col>6</xdr:col>
                <xdr:colOff>981075</xdr:colOff>
                <xdr:row>19</xdr:row>
                <xdr:rowOff>180975</xdr:rowOff>
              </to>
            </anchor>
          </objectPr>
        </oleObject>
      </mc:Choice>
      <mc:Fallback>
        <oleObject progId="Equation.3" shapeId="4102" r:id="rId13"/>
      </mc:Fallback>
    </mc:AlternateContent>
    <mc:AlternateContent xmlns:mc="http://schemas.openxmlformats.org/markup-compatibility/2006">
      <mc:Choice Requires="x14">
        <oleObject progId="Equation.3" shapeId="4103" r:id="rId15">
          <objectPr defaultSize="0" autoPict="0" r:id="rId16">
            <anchor moveWithCells="1" sizeWithCells="1">
              <from>
                <xdr:col>4</xdr:col>
                <xdr:colOff>533400</xdr:colOff>
                <xdr:row>13</xdr:row>
                <xdr:rowOff>152400</xdr:rowOff>
              </from>
              <to>
                <xdr:col>6</xdr:col>
                <xdr:colOff>104775</xdr:colOff>
                <xdr:row>16</xdr:row>
                <xdr:rowOff>38100</xdr:rowOff>
              </to>
            </anchor>
          </objectPr>
        </oleObject>
      </mc:Choice>
      <mc:Fallback>
        <oleObject progId="Equation.3" shapeId="4103" r:id="rId15"/>
      </mc:Fallback>
    </mc:AlternateContent>
    <mc:AlternateContent xmlns:mc="http://schemas.openxmlformats.org/markup-compatibility/2006">
      <mc:Choice Requires="x14">
        <oleObject progId="Equation.3" shapeId="4106" r:id="rId17">
          <objectPr defaultSize="0" autoPict="0" r:id="rId12">
            <anchor moveWithCells="1" sizeWithCells="1">
              <from>
                <xdr:col>16</xdr:col>
                <xdr:colOff>514350</xdr:colOff>
                <xdr:row>0</xdr:row>
                <xdr:rowOff>923925</xdr:rowOff>
              </from>
              <to>
                <xdr:col>17</xdr:col>
                <xdr:colOff>0</xdr:colOff>
                <xdr:row>1</xdr:row>
                <xdr:rowOff>200025</xdr:rowOff>
              </to>
            </anchor>
          </objectPr>
        </oleObject>
      </mc:Choice>
      <mc:Fallback>
        <oleObject progId="Equation.3" shapeId="4106" r:id="rId17"/>
      </mc:Fallback>
    </mc:AlternateContent>
    <mc:AlternateContent xmlns:mc="http://schemas.openxmlformats.org/markup-compatibility/2006">
      <mc:Choice Requires="x14">
        <oleObject progId="Equation.3" shapeId="4107" r:id="rId18">
          <objectPr defaultSize="0" autoPict="0" r:id="rId19">
            <anchor moveWithCells="1" sizeWithCells="1">
              <from>
                <xdr:col>18</xdr:col>
                <xdr:colOff>180975</xdr:colOff>
                <xdr:row>0</xdr:row>
                <xdr:rowOff>114300</xdr:rowOff>
              </from>
              <to>
                <xdr:col>21</xdr:col>
                <xdr:colOff>447675</xdr:colOff>
                <xdr:row>0</xdr:row>
                <xdr:rowOff>933450</xdr:rowOff>
              </to>
            </anchor>
          </objectPr>
        </oleObject>
      </mc:Choice>
      <mc:Fallback>
        <oleObject progId="Equation.3" shapeId="4107" r:id="rId18"/>
      </mc:Fallback>
    </mc:AlternateContent>
    <mc:AlternateContent xmlns:mc="http://schemas.openxmlformats.org/markup-compatibility/2006">
      <mc:Choice Requires="x14">
        <oleObject progId="Equation.3" shapeId="4108" r:id="rId20">
          <objectPr defaultSize="0" autoPict="0" r:id="rId21">
            <anchor moveWithCells="1" sizeWithCells="1">
              <from>
                <xdr:col>17</xdr:col>
                <xdr:colOff>0</xdr:colOff>
                <xdr:row>15</xdr:row>
                <xdr:rowOff>0</xdr:rowOff>
              </from>
              <to>
                <xdr:col>20</xdr:col>
                <xdr:colOff>457200</xdr:colOff>
                <xdr:row>18</xdr:row>
                <xdr:rowOff>142875</xdr:rowOff>
              </to>
            </anchor>
          </objectPr>
        </oleObject>
      </mc:Choice>
      <mc:Fallback>
        <oleObject progId="Equation.3" shapeId="4108" r:id="rId2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19"/>
  <sheetViews>
    <sheetView tabSelected="1" zoomScale="160" zoomScaleNormal="160" workbookViewId="0">
      <selection activeCell="I16" sqref="I16"/>
    </sheetView>
  </sheetViews>
  <sheetFormatPr defaultRowHeight="15" x14ac:dyDescent="0.25"/>
  <sheetData>
    <row r="1" spans="3:11" x14ac:dyDescent="0.25">
      <c r="C1" t="s">
        <v>54</v>
      </c>
    </row>
    <row r="6" spans="3:11" x14ac:dyDescent="0.25">
      <c r="G6" t="s">
        <v>1</v>
      </c>
      <c r="H6" t="s">
        <v>38</v>
      </c>
      <c r="I6" t="s">
        <v>39</v>
      </c>
      <c r="J6" t="s">
        <v>40</v>
      </c>
    </row>
    <row r="7" spans="3:11" x14ac:dyDescent="0.25">
      <c r="F7">
        <v>1</v>
      </c>
      <c r="G7">
        <v>177</v>
      </c>
      <c r="H7">
        <v>21</v>
      </c>
      <c r="I7">
        <v>208</v>
      </c>
      <c r="J7">
        <v>28</v>
      </c>
    </row>
    <row r="8" spans="3:11" x14ac:dyDescent="0.25">
      <c r="F8">
        <v>2</v>
      </c>
      <c r="G8">
        <v>174</v>
      </c>
      <c r="H8">
        <v>11</v>
      </c>
      <c r="I8">
        <v>209</v>
      </c>
      <c r="J8">
        <v>54</v>
      </c>
    </row>
    <row r="9" spans="3:11" x14ac:dyDescent="0.25">
      <c r="F9">
        <v>3</v>
      </c>
      <c r="G9">
        <v>175</v>
      </c>
      <c r="H9">
        <v>21</v>
      </c>
      <c r="I9">
        <v>208</v>
      </c>
      <c r="J9">
        <v>44</v>
      </c>
    </row>
    <row r="10" spans="3:11" x14ac:dyDescent="0.25">
      <c r="F10">
        <v>4</v>
      </c>
      <c r="G10">
        <v>175</v>
      </c>
      <c r="H10">
        <v>18</v>
      </c>
      <c r="I10">
        <v>210</v>
      </c>
      <c r="J10">
        <v>17</v>
      </c>
    </row>
    <row r="11" spans="3:11" x14ac:dyDescent="0.25">
      <c r="F11">
        <v>5</v>
      </c>
      <c r="G11">
        <v>183</v>
      </c>
      <c r="H11">
        <v>22</v>
      </c>
      <c r="I11">
        <v>201</v>
      </c>
      <c r="J11">
        <v>29</v>
      </c>
    </row>
    <row r="12" spans="3:11" x14ac:dyDescent="0.25">
      <c r="F12">
        <v>6</v>
      </c>
      <c r="G12">
        <v>180</v>
      </c>
      <c r="H12">
        <v>48</v>
      </c>
      <c r="I12">
        <v>202</v>
      </c>
      <c r="J12">
        <v>45</v>
      </c>
    </row>
    <row r="13" spans="3:11" x14ac:dyDescent="0.25">
      <c r="F13">
        <v>7</v>
      </c>
      <c r="G13">
        <v>176</v>
      </c>
      <c r="H13">
        <v>20</v>
      </c>
      <c r="I13">
        <v>200</v>
      </c>
      <c r="J13">
        <v>52</v>
      </c>
    </row>
    <row r="14" spans="3:11" ht="15.75" thickBot="1" x14ac:dyDescent="0.3"/>
    <row r="15" spans="3:11" x14ac:dyDescent="0.25">
      <c r="G15" s="32"/>
      <c r="H15" s="32" t="s">
        <v>1</v>
      </c>
      <c r="I15" s="32" t="s">
        <v>38</v>
      </c>
      <c r="J15" s="32" t="s">
        <v>39</v>
      </c>
      <c r="K15" s="32" t="s">
        <v>40</v>
      </c>
    </row>
    <row r="16" spans="3:11" ht="15.75" thickBot="1" x14ac:dyDescent="0.3">
      <c r="G16" s="36" t="s">
        <v>1</v>
      </c>
      <c r="H16" s="36">
        <v>1</v>
      </c>
      <c r="I16" s="36">
        <v>0.54001335174483966</v>
      </c>
      <c r="J16" s="36">
        <v>-0.68578042507458681</v>
      </c>
      <c r="K16" s="37">
        <v>-0.24254337895675601</v>
      </c>
    </row>
    <row r="17" spans="7:11" x14ac:dyDescent="0.25">
      <c r="G17" s="36" t="s">
        <v>38</v>
      </c>
      <c r="H17" s="36">
        <v>0.54001335174483966</v>
      </c>
      <c r="I17" s="36">
        <v>1</v>
      </c>
      <c r="J17" s="36"/>
      <c r="K17" s="36"/>
    </row>
    <row r="18" spans="7:11" x14ac:dyDescent="0.25">
      <c r="G18" s="36" t="s">
        <v>39</v>
      </c>
      <c r="H18" s="36">
        <v>-0.68578042507458681</v>
      </c>
      <c r="I18" s="36">
        <v>-0.47676508714627508</v>
      </c>
      <c r="J18" s="36">
        <v>1</v>
      </c>
      <c r="K18" s="36"/>
    </row>
    <row r="19" spans="7:11" ht="15.75" thickBot="1" x14ac:dyDescent="0.3">
      <c r="G19" s="37" t="s">
        <v>40</v>
      </c>
      <c r="H19" s="37">
        <v>-0.24254337895675601</v>
      </c>
      <c r="I19" s="37">
        <v>6.4977326557858067E-2</v>
      </c>
      <c r="J19" s="37">
        <v>-0.30947533807765681</v>
      </c>
      <c r="K19" s="37">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J16"/>
  <sheetViews>
    <sheetView zoomScale="150" zoomScaleNormal="150" workbookViewId="0">
      <selection activeCell="J16" sqref="J16"/>
    </sheetView>
  </sheetViews>
  <sheetFormatPr defaultRowHeight="15" x14ac:dyDescent="0.25"/>
  <cols>
    <col min="3" max="3" width="11" customWidth="1"/>
    <col min="6" max="6" width="11.7109375" customWidth="1"/>
    <col min="7" max="7" width="15.7109375" customWidth="1"/>
    <col min="8" max="8" width="14.42578125" customWidth="1"/>
    <col min="9" max="9" width="13" customWidth="1"/>
    <col min="10" max="10" width="12.85546875" customWidth="1"/>
  </cols>
  <sheetData>
    <row r="3" spans="2:10" ht="49.5" customHeight="1" x14ac:dyDescent="0.25">
      <c r="B3" s="61" t="s">
        <v>50</v>
      </c>
      <c r="C3" s="64" t="s">
        <v>52</v>
      </c>
      <c r="D3" s="65"/>
      <c r="E3" s="63"/>
      <c r="F3" s="63"/>
      <c r="G3" s="61" t="s">
        <v>53</v>
      </c>
      <c r="H3" s="61" t="s">
        <v>51</v>
      </c>
      <c r="I3" s="63"/>
      <c r="J3" s="63"/>
    </row>
    <row r="4" spans="2:10" ht="62.25" customHeight="1" x14ac:dyDescent="0.25">
      <c r="B4" s="61"/>
      <c r="C4" s="64"/>
      <c r="D4" s="65"/>
      <c r="E4" s="63"/>
      <c r="F4" s="63"/>
      <c r="G4" s="62"/>
      <c r="H4" s="62"/>
      <c r="I4" s="63"/>
      <c r="J4" s="63"/>
    </row>
    <row r="5" spans="2:10" ht="15.75" x14ac:dyDescent="0.25">
      <c r="B5" s="40">
        <v>1</v>
      </c>
      <c r="C5" s="40">
        <v>43</v>
      </c>
      <c r="D5" s="40">
        <f>C5*C5</f>
        <v>1849</v>
      </c>
      <c r="E5" s="40">
        <f>C5-$C$16</f>
        <v>-47</v>
      </c>
      <c r="F5" s="40">
        <f>E5*E5</f>
        <v>2209</v>
      </c>
      <c r="G5" s="40">
        <v>4.8</v>
      </c>
      <c r="H5" s="40">
        <v>8.8000000000000007</v>
      </c>
      <c r="I5" s="42">
        <f>G5-H5</f>
        <v>-4.0000000000000009</v>
      </c>
      <c r="J5" s="40">
        <f>I5*I5</f>
        <v>16.000000000000007</v>
      </c>
    </row>
    <row r="6" spans="2:10" ht="15.75" x14ac:dyDescent="0.25">
      <c r="B6" s="40">
        <v>2</v>
      </c>
      <c r="C6" s="40">
        <v>39</v>
      </c>
      <c r="D6" s="40">
        <f t="shared" ref="D6:D14" si="0">C6*C6</f>
        <v>1521</v>
      </c>
      <c r="E6" s="40">
        <f t="shared" ref="E6:E14" si="1">C6-$C$16</f>
        <v>-51</v>
      </c>
      <c r="F6" s="40">
        <f t="shared" ref="F6:F14" si="2">E6*E6</f>
        <v>2601</v>
      </c>
      <c r="G6" s="40">
        <v>8.4</v>
      </c>
      <c r="H6" s="40">
        <v>8.9</v>
      </c>
      <c r="I6" s="42">
        <f t="shared" ref="I6:I14" si="3">G6-H6</f>
        <v>-0.5</v>
      </c>
      <c r="J6" s="40">
        <f t="shared" ref="J6:J14" si="4">I6*I6</f>
        <v>0.25</v>
      </c>
    </row>
    <row r="7" spans="2:10" ht="15.75" x14ac:dyDescent="0.25">
      <c r="B7" s="40">
        <v>3</v>
      </c>
      <c r="C7" s="40">
        <v>33</v>
      </c>
      <c r="D7" s="40">
        <f t="shared" si="0"/>
        <v>1089</v>
      </c>
      <c r="E7" s="40">
        <f t="shared" si="1"/>
        <v>-57</v>
      </c>
      <c r="F7" s="40">
        <f t="shared" si="2"/>
        <v>3249</v>
      </c>
      <c r="G7" s="40">
        <v>10.36</v>
      </c>
      <c r="H7" s="40">
        <v>9.1</v>
      </c>
      <c r="I7" s="42">
        <f t="shared" si="3"/>
        <v>1.2599999999999998</v>
      </c>
      <c r="J7" s="40">
        <f t="shared" si="4"/>
        <v>1.5875999999999995</v>
      </c>
    </row>
    <row r="8" spans="2:10" ht="15.75" x14ac:dyDescent="0.25">
      <c r="B8" s="40">
        <v>4</v>
      </c>
      <c r="C8" s="40">
        <v>73</v>
      </c>
      <c r="D8" s="40">
        <f t="shared" si="0"/>
        <v>5329</v>
      </c>
      <c r="E8" s="40">
        <f t="shared" si="1"/>
        <v>-17</v>
      </c>
      <c r="F8" s="40">
        <f t="shared" si="2"/>
        <v>289</v>
      </c>
      <c r="G8" s="40">
        <v>9.94</v>
      </c>
      <c r="H8" s="40">
        <v>8</v>
      </c>
      <c r="I8" s="42">
        <f t="shared" si="3"/>
        <v>1.9399999999999995</v>
      </c>
      <c r="J8" s="40">
        <f t="shared" si="4"/>
        <v>3.7635999999999981</v>
      </c>
    </row>
    <row r="9" spans="2:10" ht="15.75" x14ac:dyDescent="0.25">
      <c r="B9" s="40">
        <v>5</v>
      </c>
      <c r="C9" s="40">
        <v>27</v>
      </c>
      <c r="D9" s="40">
        <f t="shared" si="0"/>
        <v>729</v>
      </c>
      <c r="E9" s="40">
        <f t="shared" si="1"/>
        <v>-63</v>
      </c>
      <c r="F9" s="40">
        <f t="shared" si="2"/>
        <v>3969</v>
      </c>
      <c r="G9" s="40">
        <v>9.6</v>
      </c>
      <c r="H9" s="40">
        <v>9.3000000000000007</v>
      </c>
      <c r="I9" s="42">
        <f t="shared" si="3"/>
        <v>0.29999999999999893</v>
      </c>
      <c r="J9" s="40">
        <f t="shared" si="4"/>
        <v>8.9999999999999358E-2</v>
      </c>
    </row>
    <row r="10" spans="2:10" ht="15.75" x14ac:dyDescent="0.25">
      <c r="B10" s="40">
        <v>6</v>
      </c>
      <c r="C10" s="40">
        <v>23</v>
      </c>
      <c r="D10" s="40">
        <f t="shared" si="0"/>
        <v>529</v>
      </c>
      <c r="E10" s="40">
        <f t="shared" si="1"/>
        <v>-67</v>
      </c>
      <c r="F10" s="40">
        <f t="shared" si="2"/>
        <v>4489</v>
      </c>
      <c r="G10" s="40">
        <v>12.5</v>
      </c>
      <c r="H10" s="40">
        <v>9.4</v>
      </c>
      <c r="I10" s="42">
        <f t="shared" si="3"/>
        <v>3.0999999999999996</v>
      </c>
      <c r="J10" s="40">
        <f t="shared" si="4"/>
        <v>9.6099999999999977</v>
      </c>
    </row>
    <row r="11" spans="2:10" ht="15.75" x14ac:dyDescent="0.25">
      <c r="B11" s="40">
        <v>7</v>
      </c>
      <c r="C11" s="40">
        <v>50</v>
      </c>
      <c r="D11" s="40">
        <f t="shared" si="0"/>
        <v>2500</v>
      </c>
      <c r="E11" s="40">
        <f t="shared" si="1"/>
        <v>-40</v>
      </c>
      <c r="F11" s="40">
        <f t="shared" si="2"/>
        <v>1600</v>
      </c>
      <c r="G11" s="40">
        <v>8.1999999999999993</v>
      </c>
      <c r="H11" s="40">
        <v>8.6</v>
      </c>
      <c r="I11" s="42">
        <f t="shared" si="3"/>
        <v>-0.40000000000000036</v>
      </c>
      <c r="J11" s="40">
        <f t="shared" si="4"/>
        <v>0.16000000000000028</v>
      </c>
    </row>
    <row r="12" spans="2:10" ht="15.75" x14ac:dyDescent="0.25">
      <c r="B12" s="40">
        <v>8</v>
      </c>
      <c r="C12" s="40">
        <v>39</v>
      </c>
      <c r="D12" s="40">
        <f t="shared" si="0"/>
        <v>1521</v>
      </c>
      <c r="E12" s="40">
        <f t="shared" si="1"/>
        <v>-51</v>
      </c>
      <c r="F12" s="40">
        <f t="shared" si="2"/>
        <v>2601</v>
      </c>
      <c r="G12" s="40">
        <v>7.6</v>
      </c>
      <c r="H12" s="40">
        <v>8.9</v>
      </c>
      <c r="I12" s="42">
        <f t="shared" si="3"/>
        <v>-1.3000000000000007</v>
      </c>
      <c r="J12" s="40">
        <f t="shared" si="4"/>
        <v>1.6900000000000019</v>
      </c>
    </row>
    <row r="13" spans="2:10" ht="15.75" x14ac:dyDescent="0.25">
      <c r="B13" s="40">
        <v>9</v>
      </c>
      <c r="C13" s="40">
        <v>320</v>
      </c>
      <c r="D13" s="40">
        <f t="shared" si="0"/>
        <v>102400</v>
      </c>
      <c r="E13" s="40">
        <f t="shared" si="1"/>
        <v>230</v>
      </c>
      <c r="F13" s="40">
        <f t="shared" si="2"/>
        <v>52900</v>
      </c>
      <c r="G13" s="40">
        <v>2.1</v>
      </c>
      <c r="H13" s="40">
        <v>1</v>
      </c>
      <c r="I13" s="42">
        <f t="shared" si="3"/>
        <v>1.1000000000000001</v>
      </c>
      <c r="J13" s="40">
        <f t="shared" si="4"/>
        <v>1.2100000000000002</v>
      </c>
    </row>
    <row r="14" spans="2:10" ht="15.75" x14ac:dyDescent="0.25">
      <c r="B14" s="40">
        <v>10</v>
      </c>
      <c r="C14" s="40">
        <v>253</v>
      </c>
      <c r="D14" s="40">
        <f t="shared" si="0"/>
        <v>64009</v>
      </c>
      <c r="E14" s="40">
        <f t="shared" si="1"/>
        <v>163</v>
      </c>
      <c r="F14" s="40">
        <f t="shared" si="2"/>
        <v>26569</v>
      </c>
      <c r="G14" s="40">
        <v>1.5</v>
      </c>
      <c r="H14" s="40">
        <v>2.9</v>
      </c>
      <c r="I14" s="42">
        <f t="shared" si="3"/>
        <v>-1.4</v>
      </c>
      <c r="J14" s="40">
        <f t="shared" si="4"/>
        <v>1.9599999999999997</v>
      </c>
    </row>
    <row r="15" spans="2:10" ht="15.75" x14ac:dyDescent="0.25">
      <c r="B15" s="41" t="s">
        <v>24</v>
      </c>
      <c r="C15" s="40">
        <f>SUM(C5:C14)</f>
        <v>900</v>
      </c>
      <c r="D15" s="40">
        <f>SUM(D5:D14)</f>
        <v>181476</v>
      </c>
      <c r="E15" s="40">
        <f>SUM(E5:E14)</f>
        <v>0</v>
      </c>
      <c r="F15" s="40">
        <f>SUM(F5:F14)</f>
        <v>100476</v>
      </c>
      <c r="G15" s="54">
        <f>SUM(G5:G14)</f>
        <v>74.999999999999986</v>
      </c>
      <c r="H15" s="40">
        <v>75</v>
      </c>
      <c r="I15" s="42">
        <f>SUM(I5:I14)</f>
        <v>9.9999999999996092E-2</v>
      </c>
      <c r="J15" s="40">
        <f>SUM(J5:J14)</f>
        <v>36.321200000000005</v>
      </c>
    </row>
    <row r="16" spans="2:10" ht="15.75" x14ac:dyDescent="0.25">
      <c r="B16" s="41" t="s">
        <v>25</v>
      </c>
      <c r="C16" s="40">
        <f>C15/10</f>
        <v>90</v>
      </c>
      <c r="D16" s="40"/>
      <c r="E16" s="40"/>
      <c r="F16" s="40"/>
      <c r="G16" s="54">
        <f>AVERAGE(G5:G14)</f>
        <v>7.4999999999999982</v>
      </c>
      <c r="H16" s="40">
        <v>7.5</v>
      </c>
      <c r="I16" s="42"/>
      <c r="J16" s="40"/>
    </row>
  </sheetData>
  <mergeCells count="9">
    <mergeCell ref="H3:H4"/>
    <mergeCell ref="I3:I4"/>
    <mergeCell ref="J3:J4"/>
    <mergeCell ref="B3:B4"/>
    <mergeCell ref="C3:C4"/>
    <mergeCell ref="D3:D4"/>
    <mergeCell ref="E3:E4"/>
    <mergeCell ref="F3:F4"/>
    <mergeCell ref="G3:G4"/>
  </mergeCells>
  <pageMargins left="0.7" right="0.7" top="0.75" bottom="0.75" header="0.3" footer="0.3"/>
  <drawing r:id="rId1"/>
  <legacyDrawing r:id="rId2"/>
  <oleObjects>
    <mc:AlternateContent xmlns:mc="http://schemas.openxmlformats.org/markup-compatibility/2006">
      <mc:Choice Requires="x14">
        <oleObject progId="Equation.3" shapeId="7174" r:id="rId3">
          <objectPr defaultSize="0" autoPict="0" r:id="rId4">
            <anchor moveWithCells="1" sizeWithCells="1">
              <from>
                <xdr:col>3</xdr:col>
                <xdr:colOff>190500</xdr:colOff>
                <xdr:row>2</xdr:row>
                <xdr:rowOff>561975</xdr:rowOff>
              </from>
              <to>
                <xdr:col>3</xdr:col>
                <xdr:colOff>419100</xdr:colOff>
                <xdr:row>3</xdr:row>
                <xdr:rowOff>257175</xdr:rowOff>
              </to>
            </anchor>
          </objectPr>
        </oleObject>
      </mc:Choice>
      <mc:Fallback>
        <oleObject progId="Equation.3" shapeId="7174" r:id="rId3"/>
      </mc:Fallback>
    </mc:AlternateContent>
    <mc:AlternateContent xmlns:mc="http://schemas.openxmlformats.org/markup-compatibility/2006">
      <mc:Choice Requires="x14">
        <oleObject progId="Equation.3" shapeId="7173" r:id="rId5">
          <objectPr defaultSize="0" autoPict="0" r:id="rId6">
            <anchor moveWithCells="1" sizeWithCells="1">
              <from>
                <xdr:col>4</xdr:col>
                <xdr:colOff>95250</xdr:colOff>
                <xdr:row>2</xdr:row>
                <xdr:rowOff>561975</xdr:rowOff>
              </from>
              <to>
                <xdr:col>4</xdr:col>
                <xdr:colOff>514350</xdr:colOff>
                <xdr:row>3</xdr:row>
                <xdr:rowOff>257175</xdr:rowOff>
              </to>
            </anchor>
          </objectPr>
        </oleObject>
      </mc:Choice>
      <mc:Fallback>
        <oleObject progId="Equation.3" shapeId="7173" r:id="rId5"/>
      </mc:Fallback>
    </mc:AlternateContent>
    <mc:AlternateContent xmlns:mc="http://schemas.openxmlformats.org/markup-compatibility/2006">
      <mc:Choice Requires="x14">
        <oleObject progId="Equation.3" shapeId="7172" r:id="rId7">
          <objectPr defaultSize="0" autoPict="0" r:id="rId8">
            <anchor moveWithCells="1" sizeWithCells="1">
              <from>
                <xdr:col>5</xdr:col>
                <xdr:colOff>76200</xdr:colOff>
                <xdr:row>2</xdr:row>
                <xdr:rowOff>514350</xdr:rowOff>
              </from>
              <to>
                <xdr:col>6</xdr:col>
                <xdr:colOff>0</xdr:colOff>
                <xdr:row>3</xdr:row>
                <xdr:rowOff>295275</xdr:rowOff>
              </to>
            </anchor>
          </objectPr>
        </oleObject>
      </mc:Choice>
      <mc:Fallback>
        <oleObject progId="Equation.3" shapeId="7172" r:id="rId7"/>
      </mc:Fallback>
    </mc:AlternateContent>
    <mc:AlternateContent xmlns:mc="http://schemas.openxmlformats.org/markup-compatibility/2006">
      <mc:Choice Requires="x14">
        <oleObject progId="Equation.3" shapeId="7171" r:id="rId9">
          <objectPr defaultSize="0" autoPict="0" r:id="rId10">
            <anchor moveWithCells="1" sizeWithCells="1">
              <from>
                <xdr:col>7</xdr:col>
                <xdr:colOff>304800</xdr:colOff>
                <xdr:row>3</xdr:row>
                <xdr:rowOff>466725</xdr:rowOff>
              </from>
              <to>
                <xdr:col>7</xdr:col>
                <xdr:colOff>504825</xdr:colOff>
                <xdr:row>3</xdr:row>
                <xdr:rowOff>762000</xdr:rowOff>
              </to>
            </anchor>
          </objectPr>
        </oleObject>
      </mc:Choice>
      <mc:Fallback>
        <oleObject progId="Equation.3" shapeId="7171" r:id="rId9"/>
      </mc:Fallback>
    </mc:AlternateContent>
    <mc:AlternateContent xmlns:mc="http://schemas.openxmlformats.org/markup-compatibility/2006">
      <mc:Choice Requires="x14">
        <oleObject progId="Equation.3" shapeId="7170" r:id="rId11">
          <objectPr defaultSize="0" autoPict="0" r:id="rId12">
            <anchor moveWithCells="1" sizeWithCells="1">
              <from>
                <xdr:col>8</xdr:col>
                <xdr:colOff>123825</xdr:colOff>
                <xdr:row>2</xdr:row>
                <xdr:rowOff>533400</xdr:rowOff>
              </from>
              <to>
                <xdr:col>8</xdr:col>
                <xdr:colOff>685800</xdr:colOff>
                <xdr:row>3</xdr:row>
                <xdr:rowOff>200025</xdr:rowOff>
              </to>
            </anchor>
          </objectPr>
        </oleObject>
      </mc:Choice>
      <mc:Fallback>
        <oleObject progId="Equation.3" shapeId="7170" r:id="rId11"/>
      </mc:Fallback>
    </mc:AlternateContent>
    <mc:AlternateContent xmlns:mc="http://schemas.openxmlformats.org/markup-compatibility/2006">
      <mc:Choice Requires="x14">
        <oleObject progId="Equation.3" shapeId="7169" r:id="rId13">
          <objectPr defaultSize="0" autoPict="0" r:id="rId14">
            <anchor moveWithCells="1" sizeWithCells="1">
              <from>
                <xdr:col>9</xdr:col>
                <xdr:colOff>142875</xdr:colOff>
                <xdr:row>2</xdr:row>
                <xdr:rowOff>533400</xdr:rowOff>
              </from>
              <to>
                <xdr:col>9</xdr:col>
                <xdr:colOff>762000</xdr:colOff>
                <xdr:row>3</xdr:row>
                <xdr:rowOff>219075</xdr:rowOff>
              </to>
            </anchor>
          </objectPr>
        </oleObject>
      </mc:Choice>
      <mc:Fallback>
        <oleObject progId="Equation.3" shapeId="7169" r:id="rId1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Y25"/>
  <sheetViews>
    <sheetView topLeftCell="C8" zoomScale="190" zoomScaleNormal="190" workbookViewId="0">
      <selection activeCell="K26" sqref="K26"/>
    </sheetView>
  </sheetViews>
  <sheetFormatPr defaultRowHeight="15" x14ac:dyDescent="0.25"/>
  <cols>
    <col min="3" max="7" width="10.7109375" customWidth="1"/>
  </cols>
  <sheetData>
    <row r="7" spans="2:22" ht="30" x14ac:dyDescent="0.25">
      <c r="B7" s="31" t="s">
        <v>32</v>
      </c>
      <c r="C7" s="31" t="s">
        <v>33</v>
      </c>
      <c r="D7" s="31" t="s">
        <v>34</v>
      </c>
      <c r="E7" s="31" t="s">
        <v>35</v>
      </c>
      <c r="F7" s="31" t="s">
        <v>36</v>
      </c>
      <c r="G7" s="31" t="s">
        <v>37</v>
      </c>
    </row>
    <row r="8" spans="2:22" x14ac:dyDescent="0.25">
      <c r="B8" s="31">
        <v>1</v>
      </c>
      <c r="C8" s="31">
        <v>24000</v>
      </c>
      <c r="D8" s="31">
        <v>30000</v>
      </c>
      <c r="E8" s="31">
        <v>28000</v>
      </c>
      <c r="F8" s="31"/>
      <c r="G8" s="31">
        <f>C8+D8-E8-F8</f>
        <v>26000</v>
      </c>
    </row>
    <row r="9" spans="2:22" x14ac:dyDescent="0.25">
      <c r="B9" s="31">
        <v>2</v>
      </c>
      <c r="C9" s="31">
        <f>G8</f>
        <v>26000</v>
      </c>
      <c r="D9" s="31">
        <v>24000</v>
      </c>
      <c r="E9" s="31">
        <v>30000</v>
      </c>
      <c r="F9" s="31">
        <v>250</v>
      </c>
      <c r="G9" s="31">
        <f>C9+D9-E9-F9</f>
        <v>19750</v>
      </c>
      <c r="O9">
        <v>10</v>
      </c>
      <c r="P9">
        <v>94</v>
      </c>
      <c r="Q9">
        <v>63</v>
      </c>
      <c r="T9">
        <v>10</v>
      </c>
      <c r="U9">
        <v>68</v>
      </c>
      <c r="V9">
        <v>63</v>
      </c>
    </row>
    <row r="10" spans="2:22" x14ac:dyDescent="0.25">
      <c r="B10" s="31">
        <v>3</v>
      </c>
      <c r="C10" s="31">
        <f>G9</f>
        <v>19750</v>
      </c>
      <c r="D10" s="31">
        <v>24200</v>
      </c>
      <c r="E10" s="31">
        <v>27950</v>
      </c>
      <c r="F10" s="31"/>
      <c r="G10" s="31">
        <f>C10+D10-E10-F10</f>
        <v>16000</v>
      </c>
      <c r="N10" t="s">
        <v>41</v>
      </c>
      <c r="O10">
        <v>94</v>
      </c>
      <c r="P10">
        <v>908</v>
      </c>
      <c r="Q10">
        <v>603</v>
      </c>
      <c r="S10" t="s">
        <v>44</v>
      </c>
      <c r="T10">
        <v>94</v>
      </c>
      <c r="U10">
        <v>664</v>
      </c>
      <c r="V10">
        <v>603</v>
      </c>
    </row>
    <row r="11" spans="2:22" x14ac:dyDescent="0.25">
      <c r="B11" s="31">
        <v>4</v>
      </c>
      <c r="C11" s="31">
        <f>G10</f>
        <v>16000</v>
      </c>
      <c r="D11" s="31">
        <v>30000</v>
      </c>
      <c r="E11" s="31">
        <v>31000</v>
      </c>
      <c r="F11" s="31"/>
      <c r="G11" s="31">
        <f>C11+D11-E11-F11</f>
        <v>15000</v>
      </c>
      <c r="O11">
        <v>63</v>
      </c>
      <c r="P11">
        <v>603</v>
      </c>
      <c r="Q11">
        <v>417</v>
      </c>
      <c r="T11">
        <v>63</v>
      </c>
      <c r="U11">
        <v>445</v>
      </c>
      <c r="V11">
        <v>417</v>
      </c>
    </row>
    <row r="12" spans="2:22" x14ac:dyDescent="0.25">
      <c r="I12" s="1" t="s">
        <v>1</v>
      </c>
      <c r="J12" s="1" t="s">
        <v>38</v>
      </c>
      <c r="K12" s="1" t="s">
        <v>39</v>
      </c>
      <c r="L12" s="1" t="s">
        <v>40</v>
      </c>
      <c r="N12" t="s">
        <v>42</v>
      </c>
      <c r="O12" s="8">
        <f>MDETERM(O9:Q11)</f>
        <v>3738.0000000000091</v>
      </c>
      <c r="P12">
        <f>MDETERM(O9:Q11)</f>
        <v>3738.0000000000091</v>
      </c>
      <c r="S12" t="s">
        <v>42</v>
      </c>
      <c r="T12" s="8">
        <f>MDETERM(T9:V11)</f>
        <v>3192.0000000000059</v>
      </c>
      <c r="U12">
        <f>MDETERM(T9:V11)</f>
        <v>3192.0000000000059</v>
      </c>
    </row>
    <row r="13" spans="2:22" x14ac:dyDescent="0.25">
      <c r="H13">
        <v>1</v>
      </c>
      <c r="I13" s="1">
        <v>40</v>
      </c>
      <c r="J13" s="1">
        <v>29</v>
      </c>
      <c r="K13" s="1">
        <v>10</v>
      </c>
      <c r="L13" s="1">
        <v>5</v>
      </c>
    </row>
    <row r="14" spans="2:22" ht="15.75" thickBot="1" x14ac:dyDescent="0.3">
      <c r="H14">
        <v>2</v>
      </c>
      <c r="I14" s="1">
        <v>50</v>
      </c>
      <c r="J14" s="1">
        <v>40</v>
      </c>
      <c r="K14" s="1">
        <v>10</v>
      </c>
      <c r="L14" s="1">
        <v>3</v>
      </c>
      <c r="O14">
        <v>68</v>
      </c>
      <c r="P14">
        <v>94</v>
      </c>
      <c r="Q14">
        <v>63</v>
      </c>
    </row>
    <row r="15" spans="2:22" x14ac:dyDescent="0.25">
      <c r="D15" s="32"/>
      <c r="E15" s="32" t="s">
        <v>1</v>
      </c>
      <c r="F15" s="32" t="s">
        <v>38</v>
      </c>
      <c r="G15" s="32" t="s">
        <v>39</v>
      </c>
      <c r="H15" s="32" t="s">
        <v>40</v>
      </c>
      <c r="I15" s="1">
        <v>40</v>
      </c>
      <c r="J15" s="1">
        <v>36</v>
      </c>
      <c r="K15" s="1">
        <v>13</v>
      </c>
      <c r="L15" s="1">
        <v>8</v>
      </c>
      <c r="N15" t="s">
        <v>43</v>
      </c>
      <c r="O15">
        <v>664</v>
      </c>
      <c r="P15">
        <v>908</v>
      </c>
      <c r="Q15">
        <v>603</v>
      </c>
      <c r="S15">
        <f>O17/O12</f>
        <v>-3.5393258426966354</v>
      </c>
      <c r="T15">
        <f>T12/O12</f>
        <v>0.85393258426966245</v>
      </c>
    </row>
    <row r="16" spans="2:22" x14ac:dyDescent="0.25">
      <c r="D16" s="36" t="s">
        <v>1</v>
      </c>
      <c r="E16" s="36">
        <v>1</v>
      </c>
      <c r="F16" s="36"/>
      <c r="G16" s="36"/>
      <c r="H16" s="36"/>
      <c r="I16" s="1">
        <v>30</v>
      </c>
      <c r="J16" s="1">
        <v>32</v>
      </c>
      <c r="K16" s="1">
        <v>19</v>
      </c>
      <c r="L16" s="1">
        <v>3</v>
      </c>
      <c r="O16">
        <v>445</v>
      </c>
      <c r="P16">
        <v>603</v>
      </c>
      <c r="Q16">
        <v>417</v>
      </c>
    </row>
    <row r="17" spans="4:25" x14ac:dyDescent="0.25">
      <c r="D17" s="36" t="s">
        <v>38</v>
      </c>
      <c r="E17" s="36">
        <v>0.28313926701001429</v>
      </c>
      <c r="F17" s="36">
        <v>1</v>
      </c>
      <c r="G17" s="36"/>
      <c r="H17" s="36"/>
      <c r="I17" s="1">
        <v>30</v>
      </c>
      <c r="J17" s="1">
        <v>23</v>
      </c>
      <c r="K17" s="1">
        <v>13</v>
      </c>
      <c r="L17" s="1">
        <v>6</v>
      </c>
      <c r="O17">
        <f>MDETERM(O14:Q16)</f>
        <v>-13230.000000000055</v>
      </c>
    </row>
    <row r="18" spans="4:25" x14ac:dyDescent="0.25">
      <c r="D18" s="36" t="s">
        <v>39</v>
      </c>
      <c r="E18" s="36">
        <v>-0.5470044386641052</v>
      </c>
      <c r="F18" s="36">
        <v>0.58656337064442632</v>
      </c>
      <c r="G18" s="36">
        <v>1</v>
      </c>
      <c r="H18" s="36"/>
      <c r="I18" s="1">
        <v>30</v>
      </c>
      <c r="J18" s="1">
        <v>45</v>
      </c>
      <c r="K18" s="1">
        <v>49</v>
      </c>
      <c r="L18" s="1">
        <v>8</v>
      </c>
    </row>
    <row r="19" spans="4:25" ht="15.75" thickBot="1" x14ac:dyDescent="0.3">
      <c r="D19" s="37" t="s">
        <v>40</v>
      </c>
      <c r="E19" s="37">
        <v>-0.26516504294495535</v>
      </c>
      <c r="F19" s="37">
        <v>0.2593625603683925</v>
      </c>
      <c r="G19" s="37">
        <v>0.43574121892066725</v>
      </c>
      <c r="H19" s="37">
        <v>1</v>
      </c>
      <c r="I19" s="1">
        <v>40</v>
      </c>
      <c r="J19" s="1">
        <v>38</v>
      </c>
      <c r="K19" s="1">
        <v>14</v>
      </c>
      <c r="L19" s="1">
        <v>7</v>
      </c>
    </row>
    <row r="20" spans="4:25" ht="15.75" thickBot="1" x14ac:dyDescent="0.3"/>
    <row r="21" spans="4:25" x14ac:dyDescent="0.25">
      <c r="I21" s="32"/>
      <c r="J21" s="32" t="s">
        <v>1</v>
      </c>
      <c r="K21" s="32" t="s">
        <v>38</v>
      </c>
      <c r="L21" s="32" t="s">
        <v>39</v>
      </c>
      <c r="M21" s="32" t="s">
        <v>40</v>
      </c>
      <c r="U21" s="32"/>
      <c r="V21" s="32" t="s">
        <v>1</v>
      </c>
      <c r="W21" s="32" t="s">
        <v>38</v>
      </c>
      <c r="X21" s="32" t="s">
        <v>39</v>
      </c>
      <c r="Y21" s="32" t="s">
        <v>40</v>
      </c>
    </row>
    <row r="22" spans="4:25" x14ac:dyDescent="0.25">
      <c r="I22" s="33" t="s">
        <v>1</v>
      </c>
      <c r="J22" s="33">
        <v>1</v>
      </c>
      <c r="K22" s="34">
        <v>0.28313926701001429</v>
      </c>
      <c r="L22" s="33">
        <v>-0.5470044386641052</v>
      </c>
      <c r="M22" s="34">
        <v>-0.26516504294495535</v>
      </c>
      <c r="Q22">
        <f>5.12/319</f>
        <v>1.6050156739811913E-2</v>
      </c>
      <c r="U22" s="33" t="s">
        <v>1</v>
      </c>
      <c r="V22" s="33">
        <v>1</v>
      </c>
      <c r="W22" s="34">
        <f>V23</f>
        <v>0.28313926701001429</v>
      </c>
      <c r="X22" s="34">
        <f>V24</f>
        <v>-0.5470044386641052</v>
      </c>
      <c r="Y22" s="33">
        <f>V25</f>
        <v>-0.54867264071271749</v>
      </c>
    </row>
    <row r="23" spans="4:25" x14ac:dyDescent="0.25">
      <c r="I23" s="33" t="s">
        <v>38</v>
      </c>
      <c r="J23" s="34">
        <v>0.28313926701001429</v>
      </c>
      <c r="K23" s="33">
        <v>1</v>
      </c>
      <c r="L23" s="33">
        <v>0.58656337064442632</v>
      </c>
      <c r="M23" s="33">
        <v>0.2593625603683925</v>
      </c>
      <c r="U23" s="33" t="s">
        <v>38</v>
      </c>
      <c r="V23" s="34">
        <v>0.28313926701001429</v>
      </c>
      <c r="W23" s="33">
        <v>1</v>
      </c>
      <c r="X23" s="33">
        <f>W24</f>
        <v>0.58656337064442632</v>
      </c>
      <c r="Y23" s="33">
        <f>W25</f>
        <v>0.59814199952026947</v>
      </c>
    </row>
    <row r="24" spans="4:25" x14ac:dyDescent="0.25">
      <c r="I24" s="33" t="s">
        <v>39</v>
      </c>
      <c r="J24" s="33">
        <v>-0.5470044386641052</v>
      </c>
      <c r="K24" s="33">
        <v>0.58656337064442632</v>
      </c>
      <c r="L24" s="33">
        <v>1</v>
      </c>
      <c r="M24" s="33">
        <v>0.43574121892066725</v>
      </c>
      <c r="U24" s="33" t="s">
        <v>39</v>
      </c>
      <c r="V24" s="34">
        <v>-0.5470044386641052</v>
      </c>
      <c r="W24" s="33">
        <v>0.58656337064442632</v>
      </c>
      <c r="X24" s="33">
        <v>1</v>
      </c>
      <c r="Y24" s="35">
        <f>X25</f>
        <v>0.99509802488477228</v>
      </c>
    </row>
    <row r="25" spans="4:25" x14ac:dyDescent="0.25">
      <c r="I25" s="33" t="s">
        <v>40</v>
      </c>
      <c r="J25" s="34">
        <v>-0.26516504294495535</v>
      </c>
      <c r="K25" s="33">
        <v>0.2593625603683925</v>
      </c>
      <c r="L25" s="33">
        <v>0.43574121892066725</v>
      </c>
      <c r="M25" s="33">
        <v>1</v>
      </c>
      <c r="U25" s="33" t="s">
        <v>40</v>
      </c>
      <c r="V25" s="33">
        <v>-0.54867264071271749</v>
      </c>
      <c r="W25" s="33">
        <v>0.59814199952026947</v>
      </c>
      <c r="X25" s="35">
        <v>0.99509802488477228</v>
      </c>
      <c r="Y25" s="33">
        <v>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zoomScale="210" zoomScaleNormal="210" workbookViewId="0">
      <selection activeCell="D5" sqref="D5"/>
    </sheetView>
  </sheetViews>
  <sheetFormatPr defaultRowHeight="15" x14ac:dyDescent="0.25"/>
  <sheetData>
    <row r="2" spans="1:9" x14ac:dyDescent="0.25">
      <c r="B2" t="s">
        <v>5</v>
      </c>
      <c r="C2" t="s">
        <v>6</v>
      </c>
    </row>
    <row r="3" spans="1:9" x14ac:dyDescent="0.25">
      <c r="B3" s="1" t="s">
        <v>0</v>
      </c>
      <c r="C3" s="1" t="s">
        <v>1</v>
      </c>
      <c r="D3" s="1" t="s">
        <v>2</v>
      </c>
      <c r="E3" s="1" t="s">
        <v>3</v>
      </c>
    </row>
    <row r="4" spans="1:9" x14ac:dyDescent="0.25">
      <c r="A4">
        <v>1</v>
      </c>
      <c r="B4" s="1">
        <v>864</v>
      </c>
      <c r="C4" s="1">
        <v>7960</v>
      </c>
      <c r="D4" s="1">
        <f>B4-$B$15</f>
        <v>-2762.4</v>
      </c>
      <c r="E4" s="1">
        <f>C4-$C$15</f>
        <v>-9600.5999999999985</v>
      </c>
      <c r="F4" t="s">
        <v>18</v>
      </c>
    </row>
    <row r="5" spans="1:9" x14ac:dyDescent="0.25">
      <c r="A5">
        <v>2</v>
      </c>
      <c r="B5" s="1">
        <v>8212</v>
      </c>
      <c r="C5" s="1">
        <v>42392</v>
      </c>
      <c r="D5" s="1">
        <f t="shared" ref="D5:D13" si="0">B5-$B$15</f>
        <v>4585.6000000000004</v>
      </c>
      <c r="E5" s="1">
        <f t="shared" ref="E5:E13" si="1">C5-$C$15</f>
        <v>24831.4</v>
      </c>
      <c r="F5" t="s">
        <v>18</v>
      </c>
    </row>
    <row r="6" spans="1:9" x14ac:dyDescent="0.25">
      <c r="A6">
        <v>3</v>
      </c>
      <c r="B6" s="1">
        <v>1866</v>
      </c>
      <c r="C6" s="1">
        <v>9948</v>
      </c>
      <c r="D6" s="1">
        <f t="shared" si="0"/>
        <v>-1760.4</v>
      </c>
      <c r="E6" s="1">
        <f t="shared" si="1"/>
        <v>-7612.5999999999985</v>
      </c>
      <c r="F6" t="s">
        <v>18</v>
      </c>
    </row>
    <row r="7" spans="1:9" x14ac:dyDescent="0.25">
      <c r="A7">
        <v>4</v>
      </c>
      <c r="B7" s="1">
        <v>1147</v>
      </c>
      <c r="C7" s="1">
        <v>15503</v>
      </c>
      <c r="D7" s="1">
        <f t="shared" si="0"/>
        <v>-2479.4</v>
      </c>
      <c r="E7" s="1">
        <f t="shared" si="1"/>
        <v>-2057.5999999999985</v>
      </c>
      <c r="F7" t="s">
        <v>18</v>
      </c>
    </row>
    <row r="8" spans="1:9" x14ac:dyDescent="0.25">
      <c r="A8">
        <v>5</v>
      </c>
      <c r="B8" s="1">
        <v>1514</v>
      </c>
      <c r="C8" s="1">
        <v>9558</v>
      </c>
      <c r="D8" s="1">
        <f t="shared" si="0"/>
        <v>-2112.4</v>
      </c>
      <c r="E8" s="1">
        <f t="shared" si="1"/>
        <v>-8002.5999999999985</v>
      </c>
      <c r="F8" t="s">
        <v>18</v>
      </c>
      <c r="G8">
        <v>9</v>
      </c>
      <c r="H8" s="17">
        <f>(G8-G9)/10</f>
        <v>0.8</v>
      </c>
    </row>
    <row r="9" spans="1:9" x14ac:dyDescent="0.25">
      <c r="A9">
        <v>6</v>
      </c>
      <c r="B9" s="1">
        <v>4970</v>
      </c>
      <c r="C9" s="1">
        <v>10919</v>
      </c>
      <c r="D9" s="1">
        <f t="shared" si="0"/>
        <v>1343.6</v>
      </c>
      <c r="E9" s="1">
        <f t="shared" si="1"/>
        <v>-6641.5999999999985</v>
      </c>
      <c r="F9" t="s">
        <v>12</v>
      </c>
      <c r="G9">
        <v>1</v>
      </c>
      <c r="H9">
        <f>H8*(SQRT(8)/SQRT(1-H8*H8))</f>
        <v>3.7712361663282543</v>
      </c>
      <c r="I9">
        <v>2.306</v>
      </c>
    </row>
    <row r="10" spans="1:9" x14ac:dyDescent="0.25">
      <c r="A10">
        <v>7</v>
      </c>
      <c r="B10" s="1">
        <v>1561</v>
      </c>
      <c r="C10" s="1">
        <v>2631</v>
      </c>
      <c r="D10" s="1">
        <f t="shared" si="0"/>
        <v>-2065.4</v>
      </c>
      <c r="E10" s="1">
        <f t="shared" si="1"/>
        <v>-14929.599999999999</v>
      </c>
      <c r="F10" t="s">
        <v>11</v>
      </c>
      <c r="I10">
        <f>I9/H9</f>
        <v>0.61147058903106688</v>
      </c>
    </row>
    <row r="11" spans="1:9" x14ac:dyDescent="0.25">
      <c r="A11">
        <v>8</v>
      </c>
      <c r="B11" s="1">
        <v>4197</v>
      </c>
      <c r="C11" s="1">
        <v>18727</v>
      </c>
      <c r="D11" s="1">
        <f t="shared" si="0"/>
        <v>570.59999999999991</v>
      </c>
      <c r="E11" s="1">
        <f t="shared" si="1"/>
        <v>1166.4000000000015</v>
      </c>
      <c r="F11" t="s">
        <v>11</v>
      </c>
    </row>
    <row r="12" spans="1:9" x14ac:dyDescent="0.25">
      <c r="A12">
        <v>9</v>
      </c>
      <c r="B12" s="1">
        <v>6696</v>
      </c>
      <c r="C12" s="1">
        <v>18279</v>
      </c>
      <c r="D12" s="1">
        <f t="shared" si="0"/>
        <v>3069.6</v>
      </c>
      <c r="E12" s="1">
        <f t="shared" si="1"/>
        <v>718.40000000000146</v>
      </c>
      <c r="F12" t="s">
        <v>11</v>
      </c>
    </row>
    <row r="13" spans="1:9" x14ac:dyDescent="0.25">
      <c r="A13">
        <v>10</v>
      </c>
      <c r="B13" s="1">
        <v>5237</v>
      </c>
      <c r="C13" s="1">
        <v>39689</v>
      </c>
      <c r="D13" s="1">
        <f t="shared" si="0"/>
        <v>1610.6</v>
      </c>
      <c r="E13" s="1">
        <f t="shared" si="1"/>
        <v>22128.400000000001</v>
      </c>
      <c r="F13" t="s">
        <v>11</v>
      </c>
    </row>
    <row r="14" spans="1:9" x14ac:dyDescent="0.25">
      <c r="A14" t="s">
        <v>7</v>
      </c>
      <c r="B14">
        <f t="shared" ref="B14:E14" si="2">SUM(B4:B13)</f>
        <v>36264</v>
      </c>
      <c r="C14">
        <f t="shared" si="2"/>
        <v>175606</v>
      </c>
      <c r="D14" s="2">
        <f t="shared" si="2"/>
        <v>0</v>
      </c>
      <c r="E14" s="2">
        <f t="shared" si="2"/>
        <v>0</v>
      </c>
    </row>
    <row r="15" spans="1:9" x14ac:dyDescent="0.25">
      <c r="A15" t="s">
        <v>8</v>
      </c>
      <c r="B15" s="16">
        <f>AVERAGE(B4:B13)</f>
        <v>3626.4</v>
      </c>
      <c r="C15" s="16">
        <f>C14/10</f>
        <v>17560.599999999999</v>
      </c>
    </row>
    <row r="18" spans="3:3" x14ac:dyDescent="0.25">
      <c r="C18">
        <f>CORREL(B4:B13,C4:C13)</f>
        <v>0.75901209313087437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opLeftCell="A2" zoomScale="210" zoomScaleNormal="210" workbookViewId="0">
      <selection activeCell="H3" sqref="H3:I13"/>
    </sheetView>
  </sheetViews>
  <sheetFormatPr defaultRowHeight="15" x14ac:dyDescent="0.25"/>
  <cols>
    <col min="6" max="6" width="12.28515625" bestFit="1" customWidth="1"/>
    <col min="7" max="7" width="11.7109375" bestFit="1" customWidth="1"/>
    <col min="8" max="9" width="5.7109375" customWidth="1"/>
  </cols>
  <sheetData>
    <row r="2" spans="1:11" x14ac:dyDescent="0.25">
      <c r="B2" t="s">
        <v>5</v>
      </c>
      <c r="C2" t="s">
        <v>6</v>
      </c>
    </row>
    <row r="3" spans="1:11" x14ac:dyDescent="0.25">
      <c r="B3" s="1" t="s">
        <v>0</v>
      </c>
      <c r="C3" s="1" t="s">
        <v>1</v>
      </c>
      <c r="D3" s="1" t="s">
        <v>2</v>
      </c>
      <c r="E3" s="1" t="s">
        <v>3</v>
      </c>
      <c r="F3" s="9"/>
      <c r="G3" s="9"/>
      <c r="H3" s="9" t="s">
        <v>13</v>
      </c>
      <c r="I3" s="9" t="s">
        <v>14</v>
      </c>
      <c r="J3" s="9" t="s">
        <v>15</v>
      </c>
      <c r="K3" s="9" t="s">
        <v>16</v>
      </c>
    </row>
    <row r="4" spans="1:11" x14ac:dyDescent="0.25">
      <c r="A4">
        <v>1</v>
      </c>
      <c r="B4" s="1">
        <v>864</v>
      </c>
      <c r="C4" s="1">
        <v>7960</v>
      </c>
      <c r="D4" s="1">
        <f>B4-$B$15</f>
        <v>-2762.4</v>
      </c>
      <c r="E4" s="1">
        <f>C4-$C$15</f>
        <v>-9600.5999999999985</v>
      </c>
      <c r="F4" s="1">
        <v>864</v>
      </c>
      <c r="G4" s="1">
        <v>7960</v>
      </c>
      <c r="H4" s="13">
        <v>1</v>
      </c>
      <c r="I4" s="13">
        <v>2</v>
      </c>
      <c r="J4" s="13">
        <f>H4-I4</f>
        <v>-1</v>
      </c>
      <c r="K4" s="10">
        <f>J4*J4</f>
        <v>1</v>
      </c>
    </row>
    <row r="5" spans="1:11" x14ac:dyDescent="0.25">
      <c r="A5">
        <v>2</v>
      </c>
      <c r="B5" s="1">
        <v>8212</v>
      </c>
      <c r="C5" s="1">
        <v>42392</v>
      </c>
      <c r="D5" s="1">
        <f t="shared" ref="D5:D13" si="0">B5-$B$15</f>
        <v>4585.6000000000004</v>
      </c>
      <c r="E5" s="1">
        <f t="shared" ref="E5:E13" si="1">C5-$C$15</f>
        <v>24831.4</v>
      </c>
      <c r="F5" s="1">
        <v>1147</v>
      </c>
      <c r="G5" s="1">
        <v>15503</v>
      </c>
      <c r="H5" s="13">
        <v>10</v>
      </c>
      <c r="I5" s="13">
        <v>10</v>
      </c>
      <c r="J5" s="13">
        <f t="shared" ref="J5:J13" si="2">H5-I5</f>
        <v>0</v>
      </c>
      <c r="K5" s="10">
        <f t="shared" ref="K5:K13" si="3">J5*J5</f>
        <v>0</v>
      </c>
    </row>
    <row r="6" spans="1:11" x14ac:dyDescent="0.25">
      <c r="A6">
        <v>3</v>
      </c>
      <c r="B6" s="1">
        <v>1866</v>
      </c>
      <c r="C6" s="1">
        <v>9948</v>
      </c>
      <c r="D6" s="1">
        <f t="shared" si="0"/>
        <v>-1760.4</v>
      </c>
      <c r="E6" s="1">
        <f t="shared" si="1"/>
        <v>-7612.5999999999985</v>
      </c>
      <c r="F6" s="1">
        <v>1514</v>
      </c>
      <c r="G6" s="1">
        <v>9558</v>
      </c>
      <c r="H6" s="13">
        <v>5</v>
      </c>
      <c r="I6" s="13">
        <v>4</v>
      </c>
      <c r="J6" s="13">
        <f t="shared" si="2"/>
        <v>1</v>
      </c>
      <c r="K6" s="10">
        <f t="shared" si="3"/>
        <v>1</v>
      </c>
    </row>
    <row r="7" spans="1:11" x14ac:dyDescent="0.25">
      <c r="A7">
        <v>4</v>
      </c>
      <c r="B7" s="1">
        <v>1147</v>
      </c>
      <c r="C7" s="1">
        <v>15503</v>
      </c>
      <c r="D7" s="1">
        <f t="shared" si="0"/>
        <v>-2479.4</v>
      </c>
      <c r="E7" s="1">
        <f t="shared" si="1"/>
        <v>-2057.5999999999985</v>
      </c>
      <c r="F7" s="1">
        <v>1561</v>
      </c>
      <c r="G7" s="1">
        <v>2631</v>
      </c>
      <c r="H7" s="13">
        <v>2</v>
      </c>
      <c r="I7" s="13">
        <v>6</v>
      </c>
      <c r="J7" s="13">
        <f t="shared" si="2"/>
        <v>-4</v>
      </c>
      <c r="K7" s="10">
        <f t="shared" si="3"/>
        <v>16</v>
      </c>
    </row>
    <row r="8" spans="1:11" x14ac:dyDescent="0.25">
      <c r="A8">
        <v>5</v>
      </c>
      <c r="B8" s="1">
        <v>1514</v>
      </c>
      <c r="C8" s="1">
        <v>9558</v>
      </c>
      <c r="D8" s="1">
        <f t="shared" si="0"/>
        <v>-2112.4</v>
      </c>
      <c r="E8" s="1">
        <f t="shared" si="1"/>
        <v>-8002.5999999999985</v>
      </c>
      <c r="F8" s="1">
        <v>1866</v>
      </c>
      <c r="G8" s="1">
        <v>9948</v>
      </c>
      <c r="H8" s="13">
        <v>3</v>
      </c>
      <c r="I8" s="13">
        <v>3</v>
      </c>
      <c r="J8" s="13">
        <f t="shared" si="2"/>
        <v>0</v>
      </c>
      <c r="K8" s="10">
        <f t="shared" si="3"/>
        <v>0</v>
      </c>
    </row>
    <row r="9" spans="1:11" x14ac:dyDescent="0.25">
      <c r="A9">
        <v>6</v>
      </c>
      <c r="B9" s="1">
        <v>4970</v>
      </c>
      <c r="C9" s="1">
        <v>10919</v>
      </c>
      <c r="D9" s="1">
        <f t="shared" si="0"/>
        <v>1343.6</v>
      </c>
      <c r="E9" s="1">
        <f t="shared" si="1"/>
        <v>-6641.5999999999985</v>
      </c>
      <c r="F9" s="1">
        <v>4197</v>
      </c>
      <c r="G9" s="1">
        <v>18727</v>
      </c>
      <c r="H9" s="13">
        <v>7</v>
      </c>
      <c r="I9" s="13">
        <v>5</v>
      </c>
      <c r="J9" s="13">
        <f t="shared" si="2"/>
        <v>2</v>
      </c>
      <c r="K9" s="10">
        <f t="shared" si="3"/>
        <v>4</v>
      </c>
    </row>
    <row r="10" spans="1:11" x14ac:dyDescent="0.25">
      <c r="A10">
        <v>7</v>
      </c>
      <c r="B10" s="1">
        <v>1561</v>
      </c>
      <c r="C10" s="1">
        <v>2631</v>
      </c>
      <c r="D10" s="1">
        <f t="shared" si="0"/>
        <v>-2065.4</v>
      </c>
      <c r="E10" s="1">
        <f t="shared" si="1"/>
        <v>-14929.599999999999</v>
      </c>
      <c r="F10" s="1">
        <v>4970</v>
      </c>
      <c r="G10" s="1">
        <v>10919</v>
      </c>
      <c r="H10" s="13">
        <v>4</v>
      </c>
      <c r="I10" s="13">
        <v>1</v>
      </c>
      <c r="J10" s="13">
        <f t="shared" si="2"/>
        <v>3</v>
      </c>
      <c r="K10" s="10">
        <f t="shared" si="3"/>
        <v>9</v>
      </c>
    </row>
    <row r="11" spans="1:11" x14ac:dyDescent="0.25">
      <c r="A11">
        <v>8</v>
      </c>
      <c r="B11" s="1">
        <v>4197</v>
      </c>
      <c r="C11" s="1">
        <v>18727</v>
      </c>
      <c r="D11" s="1">
        <f t="shared" si="0"/>
        <v>570.59999999999991</v>
      </c>
      <c r="E11" s="1">
        <f t="shared" si="1"/>
        <v>1166.4000000000015</v>
      </c>
      <c r="F11" s="1">
        <v>5237</v>
      </c>
      <c r="G11" s="1">
        <v>39689</v>
      </c>
      <c r="H11" s="13">
        <v>6</v>
      </c>
      <c r="I11" s="13">
        <v>8</v>
      </c>
      <c r="J11" s="13">
        <f t="shared" si="2"/>
        <v>-2</v>
      </c>
      <c r="K11" s="10">
        <f t="shared" si="3"/>
        <v>4</v>
      </c>
    </row>
    <row r="12" spans="1:11" x14ac:dyDescent="0.25">
      <c r="A12">
        <v>9</v>
      </c>
      <c r="B12" s="1">
        <v>6696</v>
      </c>
      <c r="C12" s="1">
        <v>18279</v>
      </c>
      <c r="D12" s="1">
        <f t="shared" si="0"/>
        <v>3069.6</v>
      </c>
      <c r="E12" s="1">
        <f t="shared" si="1"/>
        <v>718.40000000000146</v>
      </c>
      <c r="F12" s="1">
        <v>6696</v>
      </c>
      <c r="G12" s="1">
        <v>18279</v>
      </c>
      <c r="H12" s="13">
        <v>9</v>
      </c>
      <c r="I12" s="13">
        <v>7</v>
      </c>
      <c r="J12" s="13">
        <f t="shared" si="2"/>
        <v>2</v>
      </c>
      <c r="K12" s="10">
        <f t="shared" si="3"/>
        <v>4</v>
      </c>
    </row>
    <row r="13" spans="1:11" x14ac:dyDescent="0.25">
      <c r="A13">
        <v>10</v>
      </c>
      <c r="B13" s="1">
        <v>5237</v>
      </c>
      <c r="C13" s="1">
        <v>39689</v>
      </c>
      <c r="D13" s="1">
        <f t="shared" si="0"/>
        <v>1610.6</v>
      </c>
      <c r="E13" s="1">
        <f t="shared" si="1"/>
        <v>22128.400000000001</v>
      </c>
      <c r="F13" s="1">
        <v>8212</v>
      </c>
      <c r="G13" s="1">
        <v>42392</v>
      </c>
      <c r="H13" s="13">
        <v>8</v>
      </c>
      <c r="I13" s="13">
        <v>9</v>
      </c>
      <c r="J13" s="13">
        <f t="shared" si="2"/>
        <v>-1</v>
      </c>
      <c r="K13" s="10">
        <f t="shared" si="3"/>
        <v>1</v>
      </c>
    </row>
    <row r="14" spans="1:11" x14ac:dyDescent="0.25">
      <c r="A14" t="s">
        <v>7</v>
      </c>
      <c r="B14">
        <f>SUM(B4:B13)</f>
        <v>36264</v>
      </c>
      <c r="C14">
        <f>SUM(C4:C13)</f>
        <v>175606</v>
      </c>
      <c r="D14" s="2">
        <f>SUM(D4:D13)</f>
        <v>0</v>
      </c>
      <c r="E14" s="2">
        <f>SUM(E4:E13)</f>
        <v>0</v>
      </c>
      <c r="F14" s="4"/>
      <c r="G14" s="2"/>
      <c r="H14" s="11">
        <f>SUM(H4:H13)</f>
        <v>55</v>
      </c>
      <c r="I14" s="11">
        <f>SUM(I4:I13)</f>
        <v>55</v>
      </c>
      <c r="K14" s="14">
        <f>SUM(K4:K13)</f>
        <v>40</v>
      </c>
    </row>
    <row r="15" spans="1:11" x14ac:dyDescent="0.25">
      <c r="A15" t="s">
        <v>8</v>
      </c>
      <c r="B15">
        <f>AVERAGE(B4:B13)</f>
        <v>3626.4</v>
      </c>
      <c r="C15">
        <f>C14/10</f>
        <v>17560.599999999999</v>
      </c>
      <c r="F15" s="12"/>
      <c r="G15" s="12"/>
      <c r="H15" s="12"/>
    </row>
    <row r="16" spans="1:11" x14ac:dyDescent="0.25">
      <c r="K16" s="15" t="s">
        <v>17</v>
      </c>
    </row>
    <row r="17" spans="3:11" x14ac:dyDescent="0.25">
      <c r="H17" s="8"/>
      <c r="K17">
        <f>1-6*40/(10*10*10 - 10)</f>
        <v>0.75757575757575757</v>
      </c>
    </row>
    <row r="18" spans="3:11" x14ac:dyDescent="0.25">
      <c r="C18">
        <f>CORREL(B4:B13,C4:C13)</f>
        <v>0.75901209313087437</v>
      </c>
    </row>
    <row r="19" spans="3:11" x14ac:dyDescent="0.25">
      <c r="I19" t="s">
        <v>9</v>
      </c>
      <c r="J19">
        <f>SQRT(J18)</f>
        <v>0</v>
      </c>
    </row>
    <row r="20" spans="3:11" x14ac:dyDescent="0.25">
      <c r="I20" t="s">
        <v>10</v>
      </c>
      <c r="J20" t="e">
        <f>H17/J19</f>
        <v>#DIV/0!</v>
      </c>
      <c r="K20">
        <v>2.306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I15"/>
  <sheetViews>
    <sheetView zoomScale="210" zoomScaleNormal="210" workbookViewId="0">
      <selection activeCell="I7" sqref="I7"/>
    </sheetView>
  </sheetViews>
  <sheetFormatPr defaultRowHeight="15" x14ac:dyDescent="0.25"/>
  <sheetData>
    <row r="4" spans="4:9" x14ac:dyDescent="0.25">
      <c r="D4" s="9" t="s">
        <v>13</v>
      </c>
      <c r="E4" s="9" t="s">
        <v>14</v>
      </c>
      <c r="F4" s="1" t="s">
        <v>19</v>
      </c>
      <c r="G4" s="1" t="s">
        <v>20</v>
      </c>
    </row>
    <row r="5" spans="4:9" x14ac:dyDescent="0.25">
      <c r="D5" s="13">
        <v>1</v>
      </c>
      <c r="E5" s="13">
        <v>2</v>
      </c>
      <c r="F5" s="1">
        <v>9</v>
      </c>
      <c r="G5" s="1">
        <v>0</v>
      </c>
    </row>
    <row r="6" spans="4:9" x14ac:dyDescent="0.25">
      <c r="D6" s="13">
        <v>10</v>
      </c>
      <c r="E6" s="13">
        <v>10</v>
      </c>
      <c r="F6" s="1">
        <v>0</v>
      </c>
      <c r="G6" s="1">
        <v>8</v>
      </c>
    </row>
    <row r="7" spans="4:9" x14ac:dyDescent="0.25">
      <c r="D7" s="13">
        <v>5</v>
      </c>
      <c r="E7" s="13">
        <v>4</v>
      </c>
      <c r="F7" s="1">
        <v>4</v>
      </c>
      <c r="G7" s="1">
        <v>3</v>
      </c>
      <c r="I7">
        <f>2*(F15-G15)/(10*9)</f>
        <v>0.37777777777777777</v>
      </c>
    </row>
    <row r="8" spans="4:9" x14ac:dyDescent="0.25">
      <c r="D8" s="13">
        <v>2</v>
      </c>
      <c r="E8" s="13">
        <v>6</v>
      </c>
      <c r="F8" s="1">
        <v>6</v>
      </c>
      <c r="G8" s="1">
        <v>0</v>
      </c>
    </row>
    <row r="9" spans="4:9" x14ac:dyDescent="0.25">
      <c r="D9" s="13">
        <v>3</v>
      </c>
      <c r="E9" s="13">
        <v>3</v>
      </c>
      <c r="F9" s="1">
        <v>5</v>
      </c>
      <c r="G9" s="1">
        <v>0</v>
      </c>
    </row>
    <row r="10" spans="4:9" x14ac:dyDescent="0.25">
      <c r="D10" s="13">
        <v>7</v>
      </c>
      <c r="E10" s="13">
        <v>5</v>
      </c>
      <c r="F10" s="1">
        <v>2</v>
      </c>
      <c r="G10" s="1">
        <v>2</v>
      </c>
    </row>
    <row r="11" spans="4:9" x14ac:dyDescent="0.25">
      <c r="D11" s="13">
        <v>4</v>
      </c>
      <c r="E11" s="13">
        <v>1</v>
      </c>
      <c r="F11" s="1">
        <v>3</v>
      </c>
      <c r="G11" s="1">
        <v>0</v>
      </c>
    </row>
    <row r="12" spans="4:9" x14ac:dyDescent="0.25">
      <c r="D12" s="13">
        <v>6</v>
      </c>
      <c r="E12" s="13">
        <v>8</v>
      </c>
      <c r="F12" s="1">
        <v>2</v>
      </c>
      <c r="G12" s="1">
        <v>0</v>
      </c>
    </row>
    <row r="13" spans="4:9" x14ac:dyDescent="0.25">
      <c r="D13" s="13">
        <v>9</v>
      </c>
      <c r="E13" s="13">
        <v>7</v>
      </c>
      <c r="F13" s="1">
        <v>0</v>
      </c>
      <c r="G13" s="1">
        <v>1</v>
      </c>
    </row>
    <row r="14" spans="4:9" x14ac:dyDescent="0.25">
      <c r="D14" s="13">
        <v>8</v>
      </c>
      <c r="E14" s="13">
        <v>9</v>
      </c>
      <c r="F14" s="1">
        <v>0</v>
      </c>
      <c r="G14" s="1">
        <v>0</v>
      </c>
    </row>
    <row r="15" spans="4:9" x14ac:dyDescent="0.25">
      <c r="F15">
        <f>SUM(F5:F14)</f>
        <v>31</v>
      </c>
      <c r="G15">
        <f>SUM(G5:G14)</f>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Лист1</vt:lpstr>
      <vt:lpstr>Лист5</vt:lpstr>
      <vt:lpstr>Лист7</vt:lpstr>
      <vt:lpstr>Лист2</vt:lpstr>
      <vt:lpstr>Лист4</vt:lpstr>
      <vt:lpstr>Лист6</vt:lpstr>
      <vt:lpstr>Лист1 (2)</vt:lpstr>
      <vt:lpstr>Лист1 (3)</vt:lpstr>
      <vt:lpstr>Лист3</vt:lpstr>
      <vt:lpstr>Регрессия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student</cp:lastModifiedBy>
  <dcterms:created xsi:type="dcterms:W3CDTF">2024-09-04T12:08:50Z</dcterms:created>
  <dcterms:modified xsi:type="dcterms:W3CDTF">2024-09-27T07:54:18Z</dcterms:modified>
</cp:coreProperties>
</file>